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A lire" sheetId="1" r:id="rId1"/>
    <sheet name="Mod. 1" sheetId="2" r:id="rId2"/>
    <sheet name="Mod. 2" sheetId="3" r:id="rId3"/>
    <sheet name="Mod. 3" sheetId="4" r:id="rId4"/>
    <sheet name="Mod. 4" sheetId="5" r:id="rId5"/>
    <sheet name="Mod. 5" sheetId="6" r:id="rId6"/>
  </sheets>
  <definedNames>
    <definedName name="_xlnm.Print_Area" localSheetId="5">'Mod. 5'!$A$1:$K$19</definedName>
  </definedNames>
  <calcPr fullCalcOnLoad="1"/>
</workbook>
</file>

<file path=xl/sharedStrings.xml><?xml version="1.0" encoding="utf-8"?>
<sst xmlns="http://schemas.openxmlformats.org/spreadsheetml/2006/main" count="81" uniqueCount="56">
  <si>
    <t>Evaluation par actualisation des dividendes futurs</t>
  </si>
  <si>
    <t>Ce classeur propose différents modèles de valorisation par les dividendes.</t>
  </si>
  <si>
    <t>L'intitulé des onglets en bas de la feuille indique le modèle concerné.</t>
  </si>
  <si>
    <t>modèle 1 : taux de croissance unique</t>
  </si>
  <si>
    <t xml:space="preserve">Montant du dividende anticipé : </t>
  </si>
  <si>
    <t xml:space="preserve">Taux de croissance du dividende : </t>
  </si>
  <si>
    <t xml:space="preserve">Taux OAT 10 ans : </t>
  </si>
  <si>
    <t xml:space="preserve">Bêta du titre : </t>
  </si>
  <si>
    <t xml:space="preserve">Valeur de l'action : </t>
  </si>
  <si>
    <t>Prime de risque du marché :</t>
  </si>
  <si>
    <t xml:space="preserve">Année : </t>
  </si>
  <si>
    <t xml:space="preserve">Dividende : </t>
  </si>
  <si>
    <t xml:space="preserve">à partir de l'année 6. </t>
  </si>
  <si>
    <t>Taux croissance :</t>
  </si>
  <si>
    <t>Valeur actualisée du dividende :</t>
  </si>
  <si>
    <t>Il est ici fait l'hypothèse que le taux de croissance du dividende connaît une baisse linéaire sur n années,</t>
  </si>
  <si>
    <t>puis se stabilise au-delà.</t>
  </si>
  <si>
    <t xml:space="preserve">Dividende venant d'être versé : </t>
  </si>
  <si>
    <t>Taux de croissance du dividende versé :</t>
  </si>
  <si>
    <t>(année 0)</t>
  </si>
  <si>
    <t>Taux de croissance du dividende à terme :</t>
  </si>
  <si>
    <t>(année n)</t>
  </si>
  <si>
    <t>Durée de la croissance anormale :</t>
  </si>
  <si>
    <t>Taux de distibution des bénéfices :</t>
  </si>
  <si>
    <t>Taux de croissance des bénéfices :</t>
  </si>
  <si>
    <t xml:space="preserve">Bénéfice : </t>
  </si>
  <si>
    <t>Taux de distribution :</t>
  </si>
  <si>
    <t>Dividende actualisé :</t>
  </si>
  <si>
    <t>Bêta du titre sur la période de transition :</t>
  </si>
  <si>
    <t>Période de maturité :</t>
  </si>
  <si>
    <t xml:space="preserve">Bénéfice par action prévisionnel : </t>
  </si>
  <si>
    <t xml:space="preserve">Bêta du titre sur la période de maturité : </t>
  </si>
  <si>
    <t>Taux de croissance du bénéfice :</t>
  </si>
  <si>
    <t>Période de croissance de 5 ans :</t>
  </si>
  <si>
    <t xml:space="preserve">Dernier bénéfice réalisé : </t>
  </si>
  <si>
    <t>Seules les données en bleu sont à renseigner.</t>
  </si>
  <si>
    <t>Dividende versé (l'année suivante) :</t>
  </si>
  <si>
    <t>Evaluation par actualisation des dividendes futurs (modèle H)</t>
  </si>
  <si>
    <t xml:space="preserve">Bénéfice de l'année précédente : </t>
  </si>
  <si>
    <t>Dividende versé au cours de l'année :</t>
  </si>
  <si>
    <t>Prévision de dividendes sur 10 ans</t>
  </si>
  <si>
    <t>modèle 2 : modèle à 2 périodes de croissance</t>
  </si>
  <si>
    <t>modèle 3 : modèle H à 2 périodes de croissance</t>
  </si>
  <si>
    <t>modèle 4 : modèle à 2 périodes avec variation des taux de distribution sur 5 ans</t>
  </si>
  <si>
    <t>modèle 5 : modèle d'actualisation des dividendes sur 10 ans</t>
  </si>
  <si>
    <t xml:space="preserve">Mesure de sensibilité : </t>
  </si>
  <si>
    <t xml:space="preserve">Taux de croissance : </t>
  </si>
  <si>
    <t>Il est  fait l'hypothèse que le dividende va croître à un taux constant, sur un horizon infini.</t>
  </si>
  <si>
    <t>Il est  fait l'hypothèse que le dividende va croître à un taux constant, sur un horizon infini,</t>
  </si>
  <si>
    <t xml:space="preserve">Estimation du taux de croissance soutenable sur les années à venir : </t>
  </si>
  <si>
    <t xml:space="preserve">Résultat courant : </t>
  </si>
  <si>
    <t xml:space="preserve">Taux de l'impôt sur les sociétés : </t>
  </si>
  <si>
    <t xml:space="preserve">Montant des capitaux propres : </t>
  </si>
  <si>
    <t xml:space="preserve">Rentabilité des capitaux propres : </t>
  </si>
  <si>
    <t xml:space="preserve">Taux de distribution : </t>
  </si>
  <si>
    <t xml:space="preserve">Croissance soutenable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</si>
</sst>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%"/>
    <numFmt numFmtId="167" formatCode="0.0"/>
    <numFmt numFmtId="168" formatCode="0.00000"/>
    <numFmt numFmtId="169" formatCode="_-* #,##0.0\ _€_-;\-* #,##0.0\ _€_-;_-* &quot;-&quot;??\ _€_-;_-@_-"/>
    <numFmt numFmtId="170" formatCode="_-* #,##0\ _€_-;\-* #,##0\ _€_-;_-* &quot;-&quot;??\ _€_-;_-@_-"/>
    <numFmt numFmtId="171" formatCode="_-* #,##0.0\ _€_-;\-* #,##0.0\ _€_-;_-* &quot;-&quot;?\ _€_-;_-@_-"/>
  </numFmts>
  <fonts count="6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4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9" fontId="1" fillId="0" borderId="0" xfId="19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1" fillId="0" borderId="0" xfId="19" applyNumberFormat="1" applyFont="1" applyAlignment="1">
      <alignment horizontal="center"/>
    </xf>
    <xf numFmtId="2" fontId="1" fillId="0" borderId="0" xfId="19" applyNumberFormat="1" applyFont="1" applyAlignment="1">
      <alignment horizontal="center"/>
    </xf>
    <xf numFmtId="2" fontId="1" fillId="0" borderId="0" xfId="19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" fontId="1" fillId="0" borderId="1" xfId="19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10" fontId="5" fillId="0" borderId="0" xfId="19" applyNumberFormat="1" applyFont="1" applyAlignment="1">
      <alignment/>
    </xf>
    <xf numFmtId="166" fontId="5" fillId="0" borderId="0" xfId="19" applyNumberFormat="1" applyFont="1" applyAlignment="1">
      <alignment/>
    </xf>
    <xf numFmtId="9" fontId="5" fillId="0" borderId="1" xfId="19" applyFont="1" applyBorder="1" applyAlignment="1">
      <alignment/>
    </xf>
    <xf numFmtId="2" fontId="5" fillId="0" borderId="0" xfId="19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19" applyFont="1" applyAlignment="1">
      <alignment/>
    </xf>
    <xf numFmtId="2" fontId="5" fillId="0" borderId="0" xfId="0" applyNumberFormat="1" applyFont="1" applyAlignment="1">
      <alignment/>
    </xf>
    <xf numFmtId="2" fontId="5" fillId="0" borderId="0" xfId="19" applyNumberFormat="1" applyFont="1" applyAlignment="1">
      <alignment horizontal="center"/>
    </xf>
    <xf numFmtId="10" fontId="5" fillId="0" borderId="0" xfId="19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6" fontId="1" fillId="0" borderId="0" xfId="19" applyNumberFormat="1" applyFont="1" applyAlignment="1">
      <alignment/>
    </xf>
    <xf numFmtId="170" fontId="5" fillId="0" borderId="0" xfId="15" applyNumberFormat="1" applyFont="1" applyAlignment="1">
      <alignment/>
    </xf>
    <xf numFmtId="170" fontId="5" fillId="0" borderId="1" xfId="15" applyNumberFormat="1" applyFont="1" applyBorder="1" applyAlignment="1">
      <alignment/>
    </xf>
    <xf numFmtId="166" fontId="5" fillId="0" borderId="1" xfId="19" applyNumberFormat="1" applyFont="1" applyBorder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1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38.140625" style="1" customWidth="1"/>
    <col min="2" max="16384" width="11.421875" style="1" customWidth="1"/>
  </cols>
  <sheetData>
    <row r="1" ht="15">
      <c r="A1" s="2" t="s">
        <v>0</v>
      </c>
    </row>
    <row r="5" ht="14.25">
      <c r="A5" s="1" t="s">
        <v>1</v>
      </c>
    </row>
    <row r="6" ht="14.25">
      <c r="A6" s="1" t="s">
        <v>2</v>
      </c>
    </row>
    <row r="8" ht="14.25">
      <c r="A8" s="1" t="s">
        <v>3</v>
      </c>
    </row>
    <row r="9" ht="14.25">
      <c r="A9" s="1" t="s">
        <v>41</v>
      </c>
    </row>
    <row r="10" ht="14.25">
      <c r="A10" s="1" t="s">
        <v>42</v>
      </c>
    </row>
    <row r="11" ht="14.25">
      <c r="A11" s="1" t="s">
        <v>43</v>
      </c>
    </row>
    <row r="12" ht="14.25">
      <c r="A12" s="1" t="s">
        <v>44</v>
      </c>
    </row>
    <row r="14" ht="14.25">
      <c r="A14" s="26" t="s">
        <v>35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workbookViewId="0" topLeftCell="A1">
      <selection activeCell="A21" sqref="A21"/>
    </sheetView>
  </sheetViews>
  <sheetFormatPr defaultColWidth="11.421875" defaultRowHeight="12.75"/>
  <cols>
    <col min="1" max="1" width="32.7109375" style="3" customWidth="1"/>
    <col min="2" max="16384" width="11.421875" style="3" customWidth="1"/>
  </cols>
  <sheetData>
    <row r="1" ht="15.75">
      <c r="A1" s="4" t="s">
        <v>0</v>
      </c>
    </row>
    <row r="4" ht="14.25">
      <c r="A4" s="3" t="s">
        <v>47</v>
      </c>
    </row>
    <row r="7" spans="1:2" ht="14.25">
      <c r="A7" s="3" t="s">
        <v>4</v>
      </c>
      <c r="B7" s="28">
        <v>10</v>
      </c>
    </row>
    <row r="8" spans="1:2" ht="14.25">
      <c r="A8" s="3" t="s">
        <v>5</v>
      </c>
      <c r="B8" s="21">
        <v>0.03</v>
      </c>
    </row>
    <row r="9" ht="14.25">
      <c r="B9" s="25"/>
    </row>
    <row r="10" spans="1:2" ht="14.25">
      <c r="A10" s="3" t="s">
        <v>6</v>
      </c>
      <c r="B10" s="21">
        <v>0.04</v>
      </c>
    </row>
    <row r="11" spans="1:2" ht="14.25">
      <c r="A11" s="3" t="s">
        <v>7</v>
      </c>
      <c r="B11" s="28">
        <v>1.1</v>
      </c>
    </row>
    <row r="12" spans="1:2" ht="14.25">
      <c r="A12" s="3" t="s">
        <v>9</v>
      </c>
      <c r="B12" s="21">
        <v>0.04</v>
      </c>
    </row>
    <row r="15" spans="1:2" s="2" customFormat="1" ht="15">
      <c r="A15" s="2" t="s">
        <v>8</v>
      </c>
      <c r="B15" s="6">
        <f>B7/((B11*B12+B10)-B8)</f>
        <v>185.18518518518516</v>
      </c>
    </row>
    <row r="16" s="2" customFormat="1" ht="15">
      <c r="B16" s="6"/>
    </row>
    <row r="18" ht="15">
      <c r="A18" s="2" t="s">
        <v>45</v>
      </c>
    </row>
    <row r="19" spans="1:8" ht="15">
      <c r="A19" s="34" t="s">
        <v>46</v>
      </c>
      <c r="B19" s="33">
        <f>$B$8-0.02</f>
        <v>0.009999999999999998</v>
      </c>
      <c r="C19" s="33">
        <f>$B$8-0.015</f>
        <v>0.015</v>
      </c>
      <c r="D19" s="33">
        <f>$B$8-0.01</f>
        <v>0.019999999999999997</v>
      </c>
      <c r="E19" s="33">
        <f>$B$8-0.005</f>
        <v>0.024999999999999998</v>
      </c>
      <c r="F19" s="33">
        <f>$B$8+0.005</f>
        <v>0.034999999999999996</v>
      </c>
      <c r="G19" s="33">
        <f>$B$8+0.01</f>
        <v>0.04</v>
      </c>
      <c r="H19" s="33">
        <f>$B$8+0.015</f>
        <v>0.045</v>
      </c>
    </row>
    <row r="20" spans="1:8" ht="15">
      <c r="A20" s="34" t="s">
        <v>8</v>
      </c>
      <c r="B20" s="31">
        <f>$B$7/($B$10+$B$12*$B$11-B19)</f>
        <v>135.13513513513513</v>
      </c>
      <c r="C20" s="31">
        <f aca="true" t="shared" si="0" ref="C20:H20">$B$7/($B$10+$B$12*$B$11-C19)</f>
        <v>144.92753623188403</v>
      </c>
      <c r="D20" s="31">
        <f t="shared" si="0"/>
        <v>156.25</v>
      </c>
      <c r="E20" s="31">
        <f t="shared" si="0"/>
        <v>169.49152542372877</v>
      </c>
      <c r="F20" s="31">
        <f t="shared" si="0"/>
        <v>204.08163265306118</v>
      </c>
      <c r="G20" s="31">
        <f t="shared" si="0"/>
        <v>227.27272727272725</v>
      </c>
      <c r="H20" s="31">
        <f t="shared" si="0"/>
        <v>256.41025641025635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  <ignoredErrors>
    <ignoredError sqref="C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workbookViewId="0" topLeftCell="A1">
      <selection activeCell="F26" sqref="F26"/>
    </sheetView>
  </sheetViews>
  <sheetFormatPr defaultColWidth="11.421875" defaultRowHeight="12.75"/>
  <cols>
    <col min="1" max="1" width="33.57421875" style="3" customWidth="1"/>
    <col min="2" max="2" width="13.28125" style="3" bestFit="1" customWidth="1"/>
    <col min="3" max="16384" width="11.421875" style="3" customWidth="1"/>
  </cols>
  <sheetData>
    <row r="1" ht="15">
      <c r="A1" s="2" t="s">
        <v>0</v>
      </c>
    </row>
    <row r="4" ht="14.25">
      <c r="A4" s="3" t="s">
        <v>48</v>
      </c>
    </row>
    <row r="5" ht="14.25">
      <c r="A5" s="3" t="s">
        <v>12</v>
      </c>
    </row>
    <row r="8" spans="1:2" ht="14.25">
      <c r="A8" s="3" t="s">
        <v>6</v>
      </c>
      <c r="B8" s="21">
        <v>0.04</v>
      </c>
    </row>
    <row r="9" spans="1:2" ht="14.25">
      <c r="A9" s="3" t="s">
        <v>9</v>
      </c>
      <c r="B9" s="21">
        <v>0.04</v>
      </c>
    </row>
    <row r="10" ht="14.25">
      <c r="B10" s="5"/>
    </row>
    <row r="12" spans="1:7" ht="15">
      <c r="A12" s="13" t="s">
        <v>10</v>
      </c>
      <c r="B12" s="12">
        <v>1</v>
      </c>
      <c r="C12" s="12">
        <v>2</v>
      </c>
      <c r="D12" s="12">
        <v>3</v>
      </c>
      <c r="E12" s="12">
        <v>4</v>
      </c>
      <c r="F12" s="12">
        <v>5</v>
      </c>
      <c r="G12" s="12">
        <v>6</v>
      </c>
    </row>
    <row r="13" spans="1:7" ht="14.25">
      <c r="A13" s="7" t="s">
        <v>13</v>
      </c>
      <c r="B13" s="9"/>
      <c r="C13" s="30">
        <v>0.055</v>
      </c>
      <c r="D13" s="30">
        <v>0.04</v>
      </c>
      <c r="E13" s="30">
        <v>0.035</v>
      </c>
      <c r="F13" s="30">
        <v>0.035</v>
      </c>
      <c r="G13" s="30">
        <v>0.03</v>
      </c>
    </row>
    <row r="14" spans="1:7" ht="14.25">
      <c r="A14" s="7" t="s">
        <v>11</v>
      </c>
      <c r="B14" s="29">
        <v>10</v>
      </c>
      <c r="C14" s="8">
        <f>B14*(1+C13)</f>
        <v>10.549999999999999</v>
      </c>
      <c r="D14" s="31">
        <f>C14*(1+D13)</f>
        <v>10.972</v>
      </c>
      <c r="E14" s="31">
        <f>D14*(1+E13)</f>
        <v>11.35602</v>
      </c>
      <c r="F14" s="31">
        <f>E14*(1+F13)</f>
        <v>11.753480699999999</v>
      </c>
      <c r="G14" s="31">
        <f>F14*(1+G13)</f>
        <v>12.106085121</v>
      </c>
    </row>
    <row r="15" spans="1:7" ht="14.25">
      <c r="A15" s="7" t="s">
        <v>7</v>
      </c>
      <c r="B15" s="29">
        <v>1.2</v>
      </c>
      <c r="C15" s="32">
        <v>1.2</v>
      </c>
      <c r="D15" s="32">
        <v>1.1</v>
      </c>
      <c r="E15" s="32">
        <v>1.1</v>
      </c>
      <c r="F15" s="32">
        <v>1</v>
      </c>
      <c r="G15" s="32">
        <v>0.9</v>
      </c>
    </row>
    <row r="16" spans="1:7" ht="14.25">
      <c r="A16" s="7" t="s">
        <v>14</v>
      </c>
      <c r="B16" s="10">
        <f>B14*(1+(B15*$B$9+$B$8))^(-B12)</f>
        <v>9.191176470588236</v>
      </c>
      <c r="C16" s="10">
        <f>C14*(1+(C15*$B$9+$B$8))^(-C12)</f>
        <v>8.912399978373701</v>
      </c>
      <c r="D16" s="10">
        <f>D14*(1+(D15*$B$9+$B$8))^(-D12)</f>
        <v>8.61386284373866</v>
      </c>
      <c r="E16" s="10">
        <f>E14*(1+(E15*$B$9+$B$8))^(-E12)</f>
        <v>8.224490814824275</v>
      </c>
      <c r="F16" s="10">
        <f>F14*(1+(F15*$B$9+$B$8))^(-F12)</f>
        <v>7.999221471080513</v>
      </c>
      <c r="G16" s="16"/>
    </row>
    <row r="17" spans="1:2" ht="14.25">
      <c r="A17" s="7"/>
      <c r="B17" s="5"/>
    </row>
    <row r="19" spans="1:2" ht="15">
      <c r="A19" s="2" t="s">
        <v>8</v>
      </c>
      <c r="B19" s="6">
        <f>B16+C16+D16+E16+F16+G14*((1+B8+B9*F15)^(-F12))/(B8+B9*G15-G13)</f>
        <v>222.0541540832342</v>
      </c>
    </row>
    <row r="21" ht="15">
      <c r="A21" s="2" t="s">
        <v>49</v>
      </c>
    </row>
    <row r="22" spans="1:2" ht="14.25">
      <c r="A22" s="7" t="s">
        <v>50</v>
      </c>
      <c r="B22" s="36">
        <v>10000</v>
      </c>
    </row>
    <row r="23" spans="1:2" ht="14.25">
      <c r="A23" s="7" t="s">
        <v>51</v>
      </c>
      <c r="B23" s="22">
        <v>0.33333333333333337</v>
      </c>
    </row>
    <row r="24" spans="1:2" ht="14.25">
      <c r="A24" s="7" t="s">
        <v>52</v>
      </c>
      <c r="B24" s="37">
        <v>45000</v>
      </c>
    </row>
    <row r="25" spans="1:2" ht="14.25">
      <c r="A25" s="7" t="s">
        <v>53</v>
      </c>
      <c r="B25" s="35">
        <f>B22*(1-B23)/B24</f>
        <v>0.14814814814814814</v>
      </c>
    </row>
    <row r="26" spans="1:2" ht="14.25">
      <c r="A26" s="7" t="s">
        <v>54</v>
      </c>
      <c r="B26" s="38">
        <v>0.4</v>
      </c>
    </row>
    <row r="27" spans="1:2" ht="14.25">
      <c r="A27" s="7" t="s">
        <v>55</v>
      </c>
      <c r="B27" s="39">
        <f>B25*B26</f>
        <v>0.05925925925925926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="90" zoomScaleNormal="90" workbookViewId="0" topLeftCell="A1">
      <selection activeCell="F12" sqref="F12"/>
    </sheetView>
  </sheetViews>
  <sheetFormatPr defaultColWidth="11.421875" defaultRowHeight="12.75"/>
  <cols>
    <col min="1" max="1" width="40.28125" style="3" customWidth="1"/>
    <col min="2" max="16384" width="11.421875" style="3" customWidth="1"/>
  </cols>
  <sheetData>
    <row r="1" ht="15">
      <c r="A1" s="2" t="s">
        <v>37</v>
      </c>
    </row>
    <row r="4" ht="14.25">
      <c r="A4" s="3" t="s">
        <v>15</v>
      </c>
    </row>
    <row r="5" ht="14.25">
      <c r="A5" s="3" t="s">
        <v>16</v>
      </c>
    </row>
    <row r="8" spans="1:2" ht="14.25">
      <c r="A8" s="3" t="s">
        <v>6</v>
      </c>
      <c r="B8" s="21">
        <v>0.04</v>
      </c>
    </row>
    <row r="9" spans="1:2" ht="14.25">
      <c r="A9" s="3" t="s">
        <v>9</v>
      </c>
      <c r="B9" s="21">
        <v>0.04</v>
      </c>
    </row>
    <row r="10" spans="1:2" ht="14.25">
      <c r="A10" s="14" t="s">
        <v>7</v>
      </c>
      <c r="B10" s="24">
        <v>1.5</v>
      </c>
    </row>
    <row r="12" spans="1:3" ht="14.25">
      <c r="A12" s="15" t="s">
        <v>17</v>
      </c>
      <c r="B12" s="28">
        <v>10</v>
      </c>
      <c r="C12" s="8" t="s">
        <v>19</v>
      </c>
    </row>
    <row r="13" spans="1:3" ht="14.25">
      <c r="A13" s="14" t="s">
        <v>18</v>
      </c>
      <c r="B13" s="21">
        <v>0.08</v>
      </c>
      <c r="C13" s="8"/>
    </row>
    <row r="14" spans="1:3" ht="14.25">
      <c r="A14" s="14" t="s">
        <v>20</v>
      </c>
      <c r="B14" s="21">
        <v>0.04</v>
      </c>
      <c r="C14" s="8" t="s">
        <v>21</v>
      </c>
    </row>
    <row r="15" spans="1:2" ht="14.25">
      <c r="A15" s="14" t="s">
        <v>22</v>
      </c>
      <c r="B15" s="25">
        <v>3</v>
      </c>
    </row>
    <row r="16" ht="14.25">
      <c r="A16" s="14"/>
    </row>
    <row r="17" spans="1:2" ht="14.25">
      <c r="A17" s="7"/>
      <c r="B17" s="5"/>
    </row>
    <row r="19" spans="1:2" ht="15">
      <c r="A19" s="2" t="s">
        <v>8</v>
      </c>
      <c r="B19" s="6">
        <f>((1+B14)+B15/2*(B13-B14))*B12/(B8+B9*B10-B14)</f>
        <v>183.33333333333331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="90" zoomScaleNormal="90" workbookViewId="0" topLeftCell="A1">
      <selection activeCell="E22" sqref="A1:IV16384"/>
    </sheetView>
  </sheetViews>
  <sheetFormatPr defaultColWidth="11.421875" defaultRowHeight="12.75"/>
  <cols>
    <col min="1" max="1" width="40.28125" style="3" customWidth="1"/>
    <col min="2" max="16384" width="11.421875" style="3" customWidth="1"/>
  </cols>
  <sheetData>
    <row r="1" ht="15">
      <c r="A1" s="2" t="s">
        <v>0</v>
      </c>
    </row>
    <row r="4" spans="1:2" ht="14.25">
      <c r="A4" s="3" t="s">
        <v>6</v>
      </c>
      <c r="B4" s="21">
        <v>0.04</v>
      </c>
    </row>
    <row r="5" spans="1:2" ht="14.25">
      <c r="A5" s="3" t="s">
        <v>9</v>
      </c>
      <c r="B5" s="21">
        <v>0.04</v>
      </c>
    </row>
    <row r="6" ht="14.25">
      <c r="B6" s="21"/>
    </row>
    <row r="7" spans="1:2" ht="14.25">
      <c r="A7" s="3" t="s">
        <v>34</v>
      </c>
      <c r="B7" s="28">
        <v>10</v>
      </c>
    </row>
    <row r="8" spans="1:2" ht="14.25">
      <c r="A8" s="7"/>
      <c r="B8" s="11"/>
    </row>
    <row r="9" spans="1:2" ht="15">
      <c r="A9" s="17" t="s">
        <v>33</v>
      </c>
      <c r="B9" s="11"/>
    </row>
    <row r="10" spans="1:6" ht="14.25">
      <c r="A10" s="7" t="s">
        <v>10</v>
      </c>
      <c r="B10" s="18">
        <v>0</v>
      </c>
      <c r="C10" s="19">
        <v>1</v>
      </c>
      <c r="D10" s="19">
        <v>2</v>
      </c>
      <c r="E10" s="19">
        <v>3</v>
      </c>
      <c r="F10" s="19">
        <v>4</v>
      </c>
    </row>
    <row r="11" spans="1:6" ht="14.25">
      <c r="A11" s="7" t="s">
        <v>25</v>
      </c>
      <c r="B11" s="11">
        <f>B7</f>
        <v>10</v>
      </c>
      <c r="C11" s="16">
        <f>B11*(1+C12)</f>
        <v>11.400000000000002</v>
      </c>
      <c r="D11" s="16">
        <f>C11*(1+D12)</f>
        <v>12.540000000000003</v>
      </c>
      <c r="E11" s="16">
        <f>D11*(1+E12)</f>
        <v>13.543200000000004</v>
      </c>
      <c r="F11" s="16">
        <f>E11*(1+F12)</f>
        <v>14.084928000000005</v>
      </c>
    </row>
    <row r="12" spans="1:6" ht="14.25">
      <c r="A12" s="7" t="s">
        <v>32</v>
      </c>
      <c r="B12" s="22">
        <v>0.18</v>
      </c>
      <c r="C12" s="22">
        <v>0.14</v>
      </c>
      <c r="D12" s="22">
        <v>0.1</v>
      </c>
      <c r="E12" s="22">
        <v>0.08</v>
      </c>
      <c r="F12" s="22">
        <v>0.04</v>
      </c>
    </row>
    <row r="13" spans="1:6" ht="14.25">
      <c r="A13" s="7" t="s">
        <v>26</v>
      </c>
      <c r="B13" s="23">
        <v>0.3</v>
      </c>
      <c r="C13" s="23">
        <v>0.4</v>
      </c>
      <c r="D13" s="23">
        <v>0.5</v>
      </c>
      <c r="E13" s="23">
        <v>0.6</v>
      </c>
      <c r="F13" s="23">
        <v>0.6</v>
      </c>
    </row>
    <row r="14" spans="1:6" ht="14.25">
      <c r="A14" s="7" t="s">
        <v>36</v>
      </c>
      <c r="B14" s="11">
        <f>B11*B13</f>
        <v>3</v>
      </c>
      <c r="C14" s="11">
        <f>C11*C13</f>
        <v>4.560000000000001</v>
      </c>
      <c r="D14" s="11">
        <f>D11*D13</f>
        <v>6.270000000000001</v>
      </c>
      <c r="E14" s="11">
        <f>E11*E13</f>
        <v>8.125920000000002</v>
      </c>
      <c r="F14" s="11">
        <f>F11*F13</f>
        <v>8.450956800000002</v>
      </c>
    </row>
    <row r="15" spans="1:6" ht="14.25">
      <c r="A15" s="7" t="s">
        <v>27</v>
      </c>
      <c r="B15" s="11">
        <f>B14*(1+$B$4+$B$5*B17)^(-1-B10)</f>
        <v>2.707581227436823</v>
      </c>
      <c r="C15" s="11">
        <f>C14*(1+$B$4+$B$5*C17)^(-1-C10)</f>
        <v>3.7413358538122248</v>
      </c>
      <c r="D15" s="11">
        <f>D14*(1+$B$4+$B$5*D17)^(-1-D10)</f>
        <v>4.710743801652892</v>
      </c>
      <c r="E15" s="11">
        <f>E14*(1+$B$4+$B$5*E17)^(-1-E10)</f>
        <v>5.631580879992341</v>
      </c>
      <c r="F15" s="11">
        <f>F14*(1+$B$4+$B$5*F17)^(-1-F10)</f>
        <v>5.442427968924191</v>
      </c>
    </row>
    <row r="16" spans="1:2" ht="14.25">
      <c r="A16" s="14"/>
      <c r="B16" s="11"/>
    </row>
    <row r="17" spans="1:6" ht="14.25">
      <c r="A17" s="7" t="s">
        <v>28</v>
      </c>
      <c r="B17" s="24">
        <v>1.7</v>
      </c>
      <c r="C17" s="25">
        <v>1.6</v>
      </c>
      <c r="D17" s="25">
        <v>1.5</v>
      </c>
      <c r="E17" s="25">
        <v>1.4</v>
      </c>
      <c r="F17" s="25">
        <v>1.3</v>
      </c>
    </row>
    <row r="18" spans="1:2" ht="14.25">
      <c r="A18" s="7"/>
      <c r="B18" s="11"/>
    </row>
    <row r="19" spans="1:2" ht="15">
      <c r="A19" s="17" t="s">
        <v>29</v>
      </c>
      <c r="B19" s="11"/>
    </row>
    <row r="20" spans="1:4" ht="14.25">
      <c r="A20" s="7" t="s">
        <v>30</v>
      </c>
      <c r="B20" s="11">
        <f>F11*(1+B22)</f>
        <v>14.507475840000005</v>
      </c>
      <c r="C20" s="7"/>
      <c r="D20" s="20"/>
    </row>
    <row r="21" spans="1:2" ht="14.25">
      <c r="A21" s="7" t="s">
        <v>23</v>
      </c>
      <c r="B21" s="27">
        <v>0.6</v>
      </c>
    </row>
    <row r="22" spans="1:2" ht="14.25">
      <c r="A22" s="7" t="s">
        <v>24</v>
      </c>
      <c r="B22" s="22">
        <v>0.03</v>
      </c>
    </row>
    <row r="23" spans="1:2" ht="14.25">
      <c r="A23" s="7" t="s">
        <v>31</v>
      </c>
      <c r="B23" s="25">
        <v>1.2</v>
      </c>
    </row>
    <row r="24" spans="1:2" ht="14.25">
      <c r="A24" s="15"/>
      <c r="B24" s="16"/>
    </row>
    <row r="26" spans="1:2" ht="15">
      <c r="A26" s="2" t="s">
        <v>8</v>
      </c>
      <c r="B26" s="6">
        <f>B15+C15+D15+E15+F15+(B20*B21)*(1+B4+B5*F17)^(-5)/(B4+B5*B23-B22)</f>
        <v>118.88368366271362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90" zoomScaleNormal="90" workbookViewId="0" topLeftCell="A1">
      <selection activeCell="D22" sqref="D22"/>
    </sheetView>
  </sheetViews>
  <sheetFormatPr defaultColWidth="11.421875" defaultRowHeight="12.75"/>
  <cols>
    <col min="1" max="1" width="40.28125" style="3" customWidth="1"/>
    <col min="2" max="16384" width="11.421875" style="3" customWidth="1"/>
  </cols>
  <sheetData>
    <row r="1" ht="15">
      <c r="A1" s="2" t="s">
        <v>0</v>
      </c>
    </row>
    <row r="4" spans="1:2" ht="14.25">
      <c r="A4" s="3" t="s">
        <v>6</v>
      </c>
      <c r="B4" s="21">
        <v>0.04</v>
      </c>
    </row>
    <row r="5" spans="1:2" ht="14.25">
      <c r="A5" s="3" t="s">
        <v>9</v>
      </c>
      <c r="B5" s="21">
        <v>0.04</v>
      </c>
    </row>
    <row r="6" spans="1:2" ht="14.25">
      <c r="A6" s="3" t="s">
        <v>7</v>
      </c>
      <c r="B6" s="24">
        <v>1.1</v>
      </c>
    </row>
    <row r="7" spans="1:2" ht="14.25">
      <c r="A7" s="7"/>
      <c r="B7" s="11"/>
    </row>
    <row r="8" spans="1:2" ht="15">
      <c r="A8" s="17" t="s">
        <v>40</v>
      </c>
      <c r="B8" s="11"/>
    </row>
    <row r="9" spans="1:11" ht="14.25">
      <c r="A9" s="7" t="s">
        <v>10</v>
      </c>
      <c r="B9" s="18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</row>
    <row r="10" spans="1:11" ht="14.25">
      <c r="A10" s="7" t="s">
        <v>38</v>
      </c>
      <c r="B10" s="11">
        <v>10</v>
      </c>
      <c r="C10" s="16">
        <f aca="true" t="shared" si="0" ref="C10:K10">B10*(1+C11)</f>
        <v>11.400000000000002</v>
      </c>
      <c r="D10" s="16">
        <f t="shared" si="0"/>
        <v>12.540000000000003</v>
      </c>
      <c r="E10" s="16">
        <f t="shared" si="0"/>
        <v>13.543200000000004</v>
      </c>
      <c r="F10" s="16">
        <f t="shared" si="0"/>
        <v>14.084928000000005</v>
      </c>
      <c r="G10" s="16">
        <f t="shared" si="0"/>
        <v>14.648325120000006</v>
      </c>
      <c r="H10" s="16">
        <f t="shared" si="0"/>
        <v>15.161016499200006</v>
      </c>
      <c r="I10" s="16">
        <f t="shared" si="0"/>
        <v>15.615846994176007</v>
      </c>
      <c r="J10" s="16">
        <f t="shared" si="0"/>
        <v>16.084322404001288</v>
      </c>
      <c r="K10" s="16">
        <f t="shared" si="0"/>
        <v>16.566852076121325</v>
      </c>
    </row>
    <row r="11" spans="1:11" ht="14.25">
      <c r="A11" s="7" t="s">
        <v>32</v>
      </c>
      <c r="B11" s="22"/>
      <c r="C11" s="22">
        <v>0.14</v>
      </c>
      <c r="D11" s="22">
        <v>0.1</v>
      </c>
      <c r="E11" s="22">
        <v>0.08</v>
      </c>
      <c r="F11" s="22">
        <v>0.04</v>
      </c>
      <c r="G11" s="22">
        <v>0.04</v>
      </c>
      <c r="H11" s="22">
        <v>0.035</v>
      </c>
      <c r="I11" s="22">
        <v>0.03</v>
      </c>
      <c r="J11" s="22">
        <v>0.03</v>
      </c>
      <c r="K11" s="22">
        <v>0.03</v>
      </c>
    </row>
    <row r="12" spans="1:11" ht="14.25">
      <c r="A12" s="7" t="s">
        <v>26</v>
      </c>
      <c r="B12" s="23">
        <v>0.3</v>
      </c>
      <c r="C12" s="23">
        <v>0.4</v>
      </c>
      <c r="D12" s="23">
        <v>0.5</v>
      </c>
      <c r="E12" s="23">
        <v>0.6</v>
      </c>
      <c r="F12" s="23">
        <v>0.6</v>
      </c>
      <c r="G12" s="23">
        <v>0.6</v>
      </c>
      <c r="H12" s="23">
        <v>0.6</v>
      </c>
      <c r="I12" s="23">
        <v>0.6</v>
      </c>
      <c r="J12" s="23">
        <v>0.6</v>
      </c>
      <c r="K12" s="23">
        <v>0.6</v>
      </c>
    </row>
    <row r="13" spans="1:11" ht="14.25">
      <c r="A13" s="7" t="s">
        <v>39</v>
      </c>
      <c r="B13" s="11">
        <f aca="true" t="shared" si="1" ref="B13:K13">B10*B12</f>
        <v>3</v>
      </c>
      <c r="C13" s="11">
        <f t="shared" si="1"/>
        <v>4.560000000000001</v>
      </c>
      <c r="D13" s="11">
        <f t="shared" si="1"/>
        <v>6.270000000000001</v>
      </c>
      <c r="E13" s="11">
        <f t="shared" si="1"/>
        <v>8.125920000000002</v>
      </c>
      <c r="F13" s="11">
        <f t="shared" si="1"/>
        <v>8.450956800000002</v>
      </c>
      <c r="G13" s="11">
        <f t="shared" si="1"/>
        <v>8.788995072000004</v>
      </c>
      <c r="H13" s="11">
        <f t="shared" si="1"/>
        <v>9.096609899520002</v>
      </c>
      <c r="I13" s="11">
        <f t="shared" si="1"/>
        <v>9.369508196505604</v>
      </c>
      <c r="J13" s="11">
        <f t="shared" si="1"/>
        <v>9.650593442400773</v>
      </c>
      <c r="K13" s="11">
        <f t="shared" si="1"/>
        <v>9.940111245672794</v>
      </c>
    </row>
    <row r="14" spans="1:11" ht="14.25">
      <c r="A14" s="7" t="s">
        <v>27</v>
      </c>
      <c r="B14" s="11">
        <f>B13*(1+$B$4+$B$5*$B$6)^(-B9)</f>
        <v>2.7675276752767526</v>
      </c>
      <c r="C14" s="11">
        <f aca="true" t="shared" si="2" ref="C14:K14">C13*(1+$B$4+$B$5*$B$6)^(-C9)</f>
        <v>3.880666112934193</v>
      </c>
      <c r="D14" s="11">
        <f t="shared" si="2"/>
        <v>4.922431646941433</v>
      </c>
      <c r="E14" s="11">
        <f t="shared" si="2"/>
        <v>5.885121231029612</v>
      </c>
      <c r="F14" s="11">
        <f t="shared" si="2"/>
        <v>5.646241771467524</v>
      </c>
      <c r="G14" s="11">
        <f t="shared" si="2"/>
        <v>5.417058526131204</v>
      </c>
      <c r="H14" s="11">
        <f t="shared" si="2"/>
        <v>5.1721914894333905</v>
      </c>
      <c r="I14" s="11">
        <f t="shared" si="2"/>
        <v>4.914536193834312</v>
      </c>
      <c r="J14" s="11">
        <f t="shared" si="2"/>
        <v>4.669716125137769</v>
      </c>
      <c r="K14" s="11">
        <f t="shared" si="2"/>
        <v>4.437091890121679</v>
      </c>
    </row>
    <row r="15" spans="1:2" ht="14.25">
      <c r="A15" s="14"/>
      <c r="B15" s="11"/>
    </row>
    <row r="16" spans="1:2" ht="14.25">
      <c r="A16" s="7"/>
      <c r="B16" s="11"/>
    </row>
    <row r="17" spans="1:2" ht="14.25">
      <c r="A17" s="15"/>
      <c r="B17" s="16"/>
    </row>
    <row r="19" spans="1:2" ht="15">
      <c r="A19" s="2" t="s">
        <v>8</v>
      </c>
      <c r="B19" s="6">
        <f>B14+C14+D14+E14+F14+G14+H14+I14+J14+K14+K14*(1+K11)*(1+B4+B5*B6)^(-K9)/(B4+B5*B6-K11)</f>
        <v>85.49146154083454</v>
      </c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Athéas</dc:creator>
  <cp:keywords/>
  <dc:description/>
  <cp:lastModifiedBy>Athéas</cp:lastModifiedBy>
  <cp:lastPrinted>2005-02-07T18:08:54Z</cp:lastPrinted>
  <dcterms:created xsi:type="dcterms:W3CDTF">2004-12-22T15:06:26Z</dcterms:created>
  <dcterms:modified xsi:type="dcterms:W3CDTF">2005-09-12T08:37:06Z</dcterms:modified>
  <cp:category/>
  <cp:version/>
  <cp:contentType/>
  <cp:contentStatus/>
</cp:coreProperties>
</file>