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015" windowHeight="3630" firstSheet="2" activeTab="3"/>
  </bookViews>
  <sheets>
    <sheet name="figure" sheetId="1" r:id="rId1"/>
    <sheet name="sensibilité 2" sheetId="2" r:id="rId2"/>
    <sheet name="A lire" sheetId="3" r:id="rId3"/>
    <sheet name="Mod. 1" sheetId="4" r:id="rId4"/>
    <sheet name="Mod. 2" sheetId="5" r:id="rId5"/>
  </sheets>
  <definedNames>
    <definedName name="_xlnm.Print_Area" localSheetId="3">'Mod. 1'!$A$1:$K$29</definedName>
  </definedNames>
  <calcPr fullCalcOnLoad="1"/>
</workbook>
</file>

<file path=xl/sharedStrings.xml><?xml version="1.0" encoding="utf-8"?>
<sst xmlns="http://schemas.openxmlformats.org/spreadsheetml/2006/main" count="84" uniqueCount="50">
  <si>
    <t>Flux</t>
  </si>
  <si>
    <t xml:space="preserve">Investissment : </t>
  </si>
  <si>
    <t>Taux</t>
  </si>
  <si>
    <t>VAN</t>
  </si>
  <si>
    <t>Prix</t>
  </si>
  <si>
    <t>2005e</t>
  </si>
  <si>
    <t>2006e</t>
  </si>
  <si>
    <t>2007e</t>
  </si>
  <si>
    <t>2008e</t>
  </si>
  <si>
    <t>2009e</t>
  </si>
  <si>
    <t>2010e</t>
  </si>
  <si>
    <t>2011e</t>
  </si>
  <si>
    <t>2012e</t>
  </si>
  <si>
    <t>2013e</t>
  </si>
  <si>
    <t>Chiffre d'affaires</t>
  </si>
  <si>
    <t>DAP / CA</t>
  </si>
  <si>
    <t>Taux impôt</t>
  </si>
  <si>
    <t xml:space="preserve">Impôt </t>
  </si>
  <si>
    <t>BFR / CA</t>
  </si>
  <si>
    <t>Investissements</t>
  </si>
  <si>
    <t>Var. BFR</t>
  </si>
  <si>
    <t>FTD</t>
  </si>
  <si>
    <t>FTD actualisé</t>
  </si>
  <si>
    <t>Taux croissance infinie</t>
  </si>
  <si>
    <t xml:space="preserve">VT actualisée </t>
  </si>
  <si>
    <t>Ajustement</t>
  </si>
  <si>
    <t>2004e</t>
  </si>
  <si>
    <t>valeur de marché</t>
  </si>
  <si>
    <t>Croissance CA</t>
  </si>
  <si>
    <t>DAP</t>
  </si>
  <si>
    <t>Somme FTD actualisés</t>
  </si>
  <si>
    <t>Société X</t>
  </si>
  <si>
    <t>Résultat Opérationnel / CA</t>
  </si>
  <si>
    <t>Investissements / CA</t>
  </si>
  <si>
    <t>Résultat Opérationnel</t>
  </si>
  <si>
    <t>Charges opérationnelles (hors DAP)</t>
  </si>
  <si>
    <t xml:space="preserve">Taux de l'impôt : </t>
  </si>
  <si>
    <t>Taux croissance infinie :</t>
  </si>
  <si>
    <t>L'intitulé des onglets en bas de la feuille indique le modèle concerné.</t>
  </si>
  <si>
    <t>Seules les données en bleu sont à renseigner.</t>
  </si>
  <si>
    <t>Evaluation par actualisation des flux de trésorerie</t>
  </si>
  <si>
    <t>Ce classeur propose différents modèles de valorisation par les flux de trésorerie</t>
  </si>
  <si>
    <t>modèle 1 : Les différents flux de l'entreprise sont estimés sur la base du chiffre d'affaires</t>
  </si>
  <si>
    <t>modèle 2 : Les différents flux de l'entreprise sont estimés indépendamment les uns des autres</t>
  </si>
  <si>
    <t xml:space="preserve"> - Dettes</t>
  </si>
  <si>
    <t xml:space="preserve"> + Participations</t>
  </si>
  <si>
    <t xml:space="preserve"> - Minoritaires</t>
  </si>
  <si>
    <t xml:space="preserve"> = Valeur Capitaux Propres</t>
  </si>
  <si>
    <t>Valeur Globale Entreprise</t>
  </si>
  <si>
    <t>Coût du capital 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</si>
</sst>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%"/>
    <numFmt numFmtId="175" formatCode="#,##0.00_ ;[Red]\-#,##0.00\ "/>
    <numFmt numFmtId="176" formatCode="_-* #,##0.0\ _F_-;\-* #,##0.0\ _F_-;_-* &quot;-&quot;??\ _F_-;_-@_-"/>
    <numFmt numFmtId="177" formatCode="_-* #,##0\ _F_-;\-* #,##0\ _F_-;_-* &quot;-&quot;??\ _F_-;_-@_-"/>
    <numFmt numFmtId="178" formatCode="_-* #,##0.0\ _€_-;\-* #,##0.0\ _€_-;_-* &quot;-&quot;?\ _€_-;_-@_-"/>
    <numFmt numFmtId="179" formatCode="_-* #,##0.00\ _€_-;\-* #,##0.00\ _€_-;_-* &quot;-&quot;?\ _€_-;_-@_-"/>
    <numFmt numFmtId="180" formatCode="_-* #,##0\ _€_-;\-* #,##0\ _€_-;_-* &quot;-&quot;?\ _€_-;_-@_-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11">
    <font>
      <sz val="10"/>
      <name val="Tahoma"/>
      <family val="0"/>
    </font>
    <font>
      <sz val="14.75"/>
      <name val="Tahoma"/>
      <family val="0"/>
    </font>
    <font>
      <sz val="10.25"/>
      <name val="Tahoma"/>
      <family val="0"/>
    </font>
    <font>
      <b/>
      <sz val="10.25"/>
      <name val="Tahoma"/>
      <family val="0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177" fontId="9" fillId="0" borderId="0" xfId="17" applyNumberFormat="1" applyFont="1" applyAlignment="1">
      <alignment/>
    </xf>
    <xf numFmtId="177" fontId="7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174" fontId="9" fillId="0" borderId="0" xfId="21" applyNumberFormat="1" applyFont="1" applyAlignment="1">
      <alignment/>
    </xf>
    <xf numFmtId="9" fontId="9" fillId="0" borderId="0" xfId="21" applyFont="1" applyAlignment="1">
      <alignment/>
    </xf>
    <xf numFmtId="9" fontId="7" fillId="0" borderId="0" xfId="21" applyFont="1" applyAlignment="1">
      <alignment/>
    </xf>
    <xf numFmtId="177" fontId="7" fillId="0" borderId="0" xfId="0" applyNumberFormat="1" applyFont="1" applyAlignment="1">
      <alignment/>
    </xf>
    <xf numFmtId="177" fontId="7" fillId="0" borderId="4" xfId="17" applyNumberFormat="1" applyFont="1" applyBorder="1" applyAlignment="1">
      <alignment/>
    </xf>
    <xf numFmtId="171" fontId="7" fillId="0" borderId="0" xfId="17" applyFont="1" applyAlignment="1">
      <alignment/>
    </xf>
    <xf numFmtId="0" fontId="7" fillId="0" borderId="4" xfId="0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9" fillId="0" borderId="4" xfId="1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3" fontId="9" fillId="0" borderId="0" xfId="21" applyNumberFormat="1" applyFont="1" applyAlignment="1">
      <alignment/>
    </xf>
    <xf numFmtId="3" fontId="9" fillId="0" borderId="4" xfId="21" applyNumberFormat="1" applyFont="1" applyBorder="1" applyAlignment="1">
      <alignment/>
    </xf>
    <xf numFmtId="10" fontId="9" fillId="0" borderId="0" xfId="21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1" fontId="7" fillId="0" borderId="4" xfId="17" applyFont="1" applyBorder="1" applyAlignment="1">
      <alignment/>
    </xf>
    <xf numFmtId="177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207"/>
          <c:w val="0.839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figure!$A$5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figure!$B$5:$AC$5</c:f>
              <c:numCache/>
            </c:numRef>
          </c:cat>
          <c:val>
            <c:numRef>
              <c:f>figure!$B$5:$AC$5</c:f>
              <c:numCache/>
            </c:numRef>
          </c:val>
          <c:smooth val="0"/>
        </c:ser>
        <c:ser>
          <c:idx val="1"/>
          <c:order val="1"/>
          <c:tx>
            <c:strRef>
              <c:f>figure!$A$6</c:f>
              <c:strCache>
                <c:ptCount val="1"/>
                <c:pt idx="0">
                  <c:v>VAN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figure!$B$5:$AC$5</c:f>
              <c:numCache/>
            </c:numRef>
          </c:cat>
          <c:val>
            <c:numRef>
              <c:f>figure!$B$6:$AC$6</c:f>
              <c:numCache/>
            </c:numRef>
          </c:val>
          <c:smooth val="0"/>
        </c:ser>
        <c:axId val="39755116"/>
        <c:axId val="22251725"/>
      </c:line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22251725"/>
        <c:crosses val="autoZero"/>
        <c:auto val="1"/>
        <c:lblOffset val="100"/>
        <c:tickLblSkip val="5"/>
        <c:noMultiLvlLbl val="0"/>
      </c:catAx>
      <c:valAx>
        <c:axId val="222517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39755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36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'sensibilité 2'!$A$3</c:f>
              <c:strCache>
                <c:ptCount val="1"/>
                <c:pt idx="0">
                  <c:v>Prix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'sensibilité 2'!$B$3:$H$3</c:f>
              <c:numCache/>
            </c:numRef>
          </c:cat>
          <c:val>
            <c:numRef>
              <c:f>'sensibilité 2'!$B$3:$H$3</c:f>
              <c:numCache/>
            </c:numRef>
          </c:val>
          <c:smooth val="0"/>
        </c:ser>
        <c:ser>
          <c:idx val="1"/>
          <c:order val="1"/>
          <c:tx>
            <c:strRef>
              <c:f>'sensibilité 2'!$A$4</c:f>
              <c:strCache>
                <c:ptCount val="1"/>
                <c:pt idx="0">
                  <c:v>VAN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'sensibilité 2'!$B$3:$H$3</c:f>
              <c:numCache/>
            </c:numRef>
          </c:cat>
          <c:val>
            <c:numRef>
              <c:f>'sensibilité 2'!$B$4:$H$4</c:f>
              <c:numCache/>
            </c:numRef>
          </c:val>
          <c:smooth val="0"/>
        </c:ser>
        <c:axId val="66047798"/>
        <c:axId val="57559271"/>
      </c:lineChart>
      <c:catAx>
        <c:axId val="6604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Prix de vente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auto val="1"/>
        <c:lblOffset val="100"/>
        <c:noMultiLvlLbl val="0"/>
      </c:catAx>
      <c:valAx>
        <c:axId val="57559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ahoma"/>
                    <a:ea typeface="Tahoma"/>
                    <a:cs typeface="Tahoma"/>
                  </a:rPr>
                  <a:t>VAN Projet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604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1400175" y="16668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1400175" y="16668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1400175" y="18288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</xdr:rowOff>
    </xdr:from>
    <xdr:to>
      <xdr:col>5</xdr:col>
      <xdr:colOff>9525</xdr:colOff>
      <xdr:row>13</xdr:row>
      <xdr:rowOff>9525</xdr:rowOff>
    </xdr:to>
    <xdr:sp>
      <xdr:nvSpPr>
        <xdr:cNvPr id="4" name="Line 8"/>
        <xdr:cNvSpPr>
          <a:spLocks/>
        </xdr:cNvSpPr>
      </xdr:nvSpPr>
      <xdr:spPr>
        <a:xfrm flipH="1">
          <a:off x="1400175" y="20002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4</xdr:col>
      <xdr:colOff>0</xdr:colOff>
      <xdr:row>14</xdr:row>
      <xdr:rowOff>9525</xdr:rowOff>
    </xdr:to>
    <xdr:sp>
      <xdr:nvSpPr>
        <xdr:cNvPr id="5" name="Line 9"/>
        <xdr:cNvSpPr>
          <a:spLocks/>
        </xdr:cNvSpPr>
      </xdr:nvSpPr>
      <xdr:spPr>
        <a:xfrm flipH="1">
          <a:off x="1400175" y="21621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1400175" y="2314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438150</xdr:colOff>
      <xdr:row>1</xdr:row>
      <xdr:rowOff>76200</xdr:rowOff>
    </xdr:from>
    <xdr:to>
      <xdr:col>31</xdr:col>
      <xdr:colOff>476250</xdr:colOff>
      <xdr:row>18</xdr:row>
      <xdr:rowOff>123825</xdr:rowOff>
    </xdr:to>
    <xdr:graphicFrame>
      <xdr:nvGraphicFramePr>
        <xdr:cNvPr id="7" name="Chart 11"/>
        <xdr:cNvGraphicFramePr/>
      </xdr:nvGraphicFramePr>
      <xdr:xfrm>
        <a:off x="18259425" y="238125"/>
        <a:ext cx="5372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</xdr:row>
      <xdr:rowOff>95250</xdr:rowOff>
    </xdr:from>
    <xdr:to>
      <xdr:col>7</xdr:col>
      <xdr:colOff>171450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1800225" y="904875"/>
        <a:ext cx="37052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workbookViewId="0" topLeftCell="A1">
      <selection activeCell="J16" sqref="J16"/>
    </sheetView>
  </sheetViews>
  <sheetFormatPr defaultColWidth="11.421875" defaultRowHeight="12.75"/>
  <cols>
    <col min="1" max="1" width="14.00390625" style="0" bestFit="1" customWidth="1"/>
    <col min="2" max="2" width="7.00390625" style="0" bestFit="1" customWidth="1"/>
    <col min="7" max="7" width="6.28125" style="0" customWidth="1"/>
  </cols>
  <sheetData>
    <row r="1" spans="2:81" s="1" customFormat="1" ht="12.75">
      <c r="B1" s="1">
        <v>2003</v>
      </c>
      <c r="C1" s="1">
        <v>2004</v>
      </c>
      <c r="D1" s="1">
        <v>2005</v>
      </c>
      <c r="E1" s="1">
        <v>2006</v>
      </c>
      <c r="F1" s="1">
        <v>2007</v>
      </c>
      <c r="G1" s="1">
        <v>2008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7" ht="12.75">
      <c r="A2" t="s">
        <v>0</v>
      </c>
      <c r="B2">
        <v>200</v>
      </c>
      <c r="C2">
        <v>220</v>
      </c>
      <c r="D2">
        <v>230</v>
      </c>
      <c r="E2">
        <v>240</v>
      </c>
      <c r="F2">
        <v>250</v>
      </c>
      <c r="G2">
        <v>260</v>
      </c>
    </row>
    <row r="3" spans="1:2" ht="12.75">
      <c r="A3" t="s">
        <v>1</v>
      </c>
      <c r="B3">
        <v>1000</v>
      </c>
    </row>
    <row r="5" spans="1:29" s="10" customFormat="1" ht="12.75">
      <c r="A5" s="10" t="s">
        <v>2</v>
      </c>
      <c r="B5" s="10">
        <v>0</v>
      </c>
      <c r="C5" s="10">
        <v>0.005</v>
      </c>
      <c r="D5" s="10">
        <v>0.01</v>
      </c>
      <c r="E5" s="10">
        <v>0.015</v>
      </c>
      <c r="F5" s="10">
        <v>0.02</v>
      </c>
      <c r="G5" s="10">
        <v>0.025</v>
      </c>
      <c r="H5" s="10">
        <v>0.03</v>
      </c>
      <c r="I5" s="10">
        <v>0.035</v>
      </c>
      <c r="J5" s="10">
        <v>0.04</v>
      </c>
      <c r="K5" s="10">
        <v>0.045</v>
      </c>
      <c r="L5" s="10">
        <v>0.05</v>
      </c>
      <c r="M5" s="10">
        <v>0.055</v>
      </c>
      <c r="N5" s="10">
        <v>0.06</v>
      </c>
      <c r="O5" s="10">
        <v>0.065</v>
      </c>
      <c r="P5" s="10">
        <v>0.07</v>
      </c>
      <c r="Q5" s="10">
        <v>0.075</v>
      </c>
      <c r="R5" s="10">
        <v>0.08</v>
      </c>
      <c r="S5" s="10">
        <v>0.085</v>
      </c>
      <c r="T5" s="10">
        <v>0.09</v>
      </c>
      <c r="U5" s="10">
        <v>0.095</v>
      </c>
      <c r="V5" s="10">
        <v>0.1</v>
      </c>
      <c r="W5" s="10">
        <v>0.105</v>
      </c>
      <c r="X5" s="10">
        <v>0.11</v>
      </c>
      <c r="Y5" s="10">
        <v>0.115</v>
      </c>
      <c r="Z5" s="10">
        <v>0.12</v>
      </c>
      <c r="AA5" s="10">
        <v>0.125</v>
      </c>
      <c r="AB5" s="10">
        <v>0.13</v>
      </c>
      <c r="AC5" s="10">
        <v>0.135</v>
      </c>
    </row>
    <row r="6" spans="1:29" s="3" customFormat="1" ht="12.75">
      <c r="A6" s="3" t="s">
        <v>3</v>
      </c>
      <c r="B6" s="3">
        <f>NPV(B5,$B$2:$G$2)-1000</f>
        <v>400</v>
      </c>
      <c r="C6" s="3">
        <f aca="true" t="shared" si="0" ref="C6:U6">NPV(C5,$B$2:$G$2)-1000</f>
        <v>374.84235301933404</v>
      </c>
      <c r="D6" s="3">
        <f t="shared" si="0"/>
        <v>350.3541326167358</v>
      </c>
      <c r="E6" s="3">
        <f t="shared" si="0"/>
        <v>326.51309491304664</v>
      </c>
      <c r="F6" s="3">
        <f t="shared" si="0"/>
        <v>303.29786426297824</v>
      </c>
      <c r="G6" s="3">
        <f t="shared" si="0"/>
        <v>280.6878946975096</v>
      </c>
      <c r="H6" s="3">
        <f t="shared" si="0"/>
        <v>258.6634332757624</v>
      </c>
      <c r="I6" s="3">
        <f t="shared" si="0"/>
        <v>237.20548524240348</v>
      </c>
      <c r="J6" s="3">
        <f t="shared" si="0"/>
        <v>216.29578089271786</v>
      </c>
      <c r="K6" s="3">
        <f t="shared" si="0"/>
        <v>195.91674405333129</v>
      </c>
      <c r="L6" s="3">
        <f t="shared" si="0"/>
        <v>176.05146209189047</v>
      </c>
      <c r="M6" s="3">
        <f t="shared" si="0"/>
        <v>156.683657374145</v>
      </c>
      <c r="N6" s="3">
        <f t="shared" si="0"/>
        <v>137.79766009153582</v>
      </c>
      <c r="O6" s="3">
        <f t="shared" si="0"/>
        <v>119.37838238691006</v>
      </c>
      <c r="P6" s="3">
        <f t="shared" si="0"/>
        <v>101.41129371008606</v>
      </c>
      <c r="Q6" s="3">
        <f t="shared" si="0"/>
        <v>83.8823973389542</v>
      </c>
      <c r="R6" s="3">
        <f t="shared" si="0"/>
        <v>66.77820800541076</v>
      </c>
      <c r="S6" s="3">
        <f t="shared" si="0"/>
        <v>50.08573056891282</v>
      </c>
      <c r="T6" s="3">
        <f t="shared" si="0"/>
        <v>33.79243968362766</v>
      </c>
      <c r="U6" s="3">
        <f t="shared" si="0"/>
        <v>17.886260408216003</v>
      </c>
      <c r="V6" s="3">
        <f aca="true" t="shared" si="1" ref="V6:AC6">NPV(V5,$B$2:$G$2)-1000</f>
        <v>2.3555497101141327</v>
      </c>
      <c r="W6" s="3">
        <f t="shared" si="1"/>
        <v>-12.810921181125764</v>
      </c>
      <c r="X6" s="3">
        <f t="shared" si="1"/>
        <v>-27.623983614383746</v>
      </c>
      <c r="Y6" s="3">
        <f t="shared" si="1"/>
        <v>-42.09408759195753</v>
      </c>
      <c r="Z6" s="3">
        <f t="shared" si="1"/>
        <v>-56.23131711734993</v>
      </c>
      <c r="AA6" s="3">
        <f t="shared" si="1"/>
        <v>-70.04540485209088</v>
      </c>
      <c r="AB6" s="3">
        <f t="shared" si="1"/>
        <v>-83.54574611588771</v>
      </c>
      <c r="AC6" s="3">
        <f t="shared" si="1"/>
        <v>-96.7414122625247</v>
      </c>
    </row>
    <row r="7" ht="12.75">
      <c r="B7" s="2"/>
    </row>
    <row r="10" spans="3:8" ht="12.75">
      <c r="C10" s="4">
        <v>0</v>
      </c>
      <c r="D10" s="4">
        <v>1</v>
      </c>
      <c r="E10" s="4">
        <v>2</v>
      </c>
      <c r="F10" s="4">
        <v>3</v>
      </c>
      <c r="G10" s="5">
        <v>4</v>
      </c>
      <c r="H10" s="4"/>
    </row>
    <row r="11" spans="3:8" ht="3.75" customHeight="1">
      <c r="C11" s="7"/>
      <c r="D11" s="6"/>
      <c r="E11" s="7"/>
      <c r="F11" s="7"/>
      <c r="G11" s="8"/>
      <c r="H11" s="4"/>
    </row>
    <row r="12" spans="2:7" ht="12.75">
      <c r="B12">
        <v>203.37</v>
      </c>
      <c r="G12" s="4">
        <v>320</v>
      </c>
    </row>
    <row r="13" spans="2:6" ht="12.75">
      <c r="B13">
        <v>213.53</v>
      </c>
      <c r="F13" s="4">
        <v>300</v>
      </c>
    </row>
    <row r="14" spans="2:5" ht="12.75">
      <c r="B14">
        <v>239.16</v>
      </c>
      <c r="E14" s="4">
        <v>300</v>
      </c>
    </row>
    <row r="15" spans="2:4" ht="12.75">
      <c r="B15">
        <v>223.21</v>
      </c>
      <c r="D15" s="4">
        <v>250</v>
      </c>
    </row>
    <row r="16" ht="13.5" thickBot="1">
      <c r="B16" s="9"/>
    </row>
    <row r="17" ht="13.5" thickTop="1">
      <c r="B17">
        <f>SUM(B12:B16)</f>
        <v>879.27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"/>
  <sheetViews>
    <sheetView workbookViewId="0" topLeftCell="A1">
      <selection activeCell="A3" sqref="A3:H4"/>
    </sheetView>
  </sheetViews>
  <sheetFormatPr defaultColWidth="11.421875" defaultRowHeight="12.75"/>
  <sheetData>
    <row r="3" spans="1:8" ht="12.75">
      <c r="A3" t="s">
        <v>4</v>
      </c>
      <c r="B3">
        <v>50</v>
      </c>
      <c r="C3">
        <v>55</v>
      </c>
      <c r="D3">
        <v>60</v>
      </c>
      <c r="E3">
        <v>65</v>
      </c>
      <c r="F3">
        <v>70</v>
      </c>
      <c r="G3">
        <v>75</v>
      </c>
      <c r="H3">
        <v>80</v>
      </c>
    </row>
    <row r="4" spans="1:8" ht="12.75">
      <c r="A4" t="s">
        <v>3</v>
      </c>
      <c r="B4" s="11">
        <f>-1000000+(6667*B3-40000)*(1-POWER(1.1,-5))/0.1</f>
        <v>112027.29880596907</v>
      </c>
      <c r="C4" s="11">
        <f aca="true" t="shared" si="0" ref="C4:H4">-1000000+(6667*C3-40000)*(1-POWER(1.1,-5))/0.1</f>
        <v>238393.17576419958</v>
      </c>
      <c r="D4" s="11">
        <f t="shared" si="0"/>
        <v>364759.0527224303</v>
      </c>
      <c r="E4" s="11">
        <f t="shared" si="0"/>
        <v>491124.92968066083</v>
      </c>
      <c r="F4" s="11">
        <f t="shared" si="0"/>
        <v>617490.8066388918</v>
      </c>
      <c r="G4" s="11">
        <f t="shared" si="0"/>
        <v>743856.6835971226</v>
      </c>
      <c r="H4" s="11">
        <f t="shared" si="0"/>
        <v>870222.5605553531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3"/>
  <sheetViews>
    <sheetView workbookViewId="0" topLeftCell="A1">
      <selection activeCell="A22" sqref="A22"/>
    </sheetView>
  </sheetViews>
  <sheetFormatPr defaultColWidth="11.421875" defaultRowHeight="12.75"/>
  <cols>
    <col min="1" max="1" width="139.28125" style="0" customWidth="1"/>
  </cols>
  <sheetData>
    <row r="1" ht="15">
      <c r="A1" s="26" t="s">
        <v>40</v>
      </c>
    </row>
    <row r="2" ht="14.25">
      <c r="A2" s="31"/>
    </row>
    <row r="3" ht="14.25">
      <c r="A3" s="31"/>
    </row>
    <row r="4" ht="14.25">
      <c r="A4" s="31"/>
    </row>
    <row r="5" ht="14.25">
      <c r="A5" s="31" t="s">
        <v>41</v>
      </c>
    </row>
    <row r="6" ht="14.25">
      <c r="A6" s="31" t="s">
        <v>38</v>
      </c>
    </row>
    <row r="7" ht="14.25">
      <c r="A7" s="31"/>
    </row>
    <row r="8" ht="14.25">
      <c r="A8" s="31" t="s">
        <v>42</v>
      </c>
    </row>
    <row r="9" ht="14.25">
      <c r="A9" s="31" t="s">
        <v>43</v>
      </c>
    </row>
    <row r="10" ht="14.25">
      <c r="A10" s="31"/>
    </row>
    <row r="11" ht="14.25">
      <c r="A11" s="31"/>
    </row>
    <row r="12" ht="14.25">
      <c r="A12" s="31"/>
    </row>
    <row r="13" ht="14.25">
      <c r="A13" s="32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5" zoomScaleNormal="75" workbookViewId="0" topLeftCell="A1">
      <selection activeCell="I29" sqref="I29"/>
    </sheetView>
  </sheetViews>
  <sheetFormatPr defaultColWidth="11.421875" defaultRowHeight="12.75"/>
  <cols>
    <col min="1" max="1" width="30.421875" style="12" customWidth="1"/>
    <col min="2" max="2" width="12.140625" style="12" bestFit="1" customWidth="1"/>
    <col min="3" max="16384" width="11.421875" style="12" customWidth="1"/>
  </cols>
  <sheetData>
    <row r="1" ht="15">
      <c r="A1" s="26" t="s">
        <v>31</v>
      </c>
    </row>
    <row r="2" spans="2:11" ht="14.25"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</row>
    <row r="3" spans="2:11" s="13" customFormat="1" ht="15">
      <c r="B3" s="13" t="s">
        <v>26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  <row r="4" spans="1:11" ht="14.25">
      <c r="A4" s="12" t="s">
        <v>14</v>
      </c>
      <c r="B4" s="14">
        <v>13770</v>
      </c>
      <c r="C4" s="15">
        <f aca="true" t="shared" si="0" ref="C4:K4">B4*(1+C5)</f>
        <v>14596.2</v>
      </c>
      <c r="D4" s="15">
        <f t="shared" si="0"/>
        <v>15398.991</v>
      </c>
      <c r="E4" s="15">
        <f t="shared" si="0"/>
        <v>16245.935505</v>
      </c>
      <c r="F4" s="15">
        <f t="shared" si="0"/>
        <v>17058.23228025</v>
      </c>
      <c r="G4" s="15">
        <f t="shared" si="0"/>
        <v>17911.1438942625</v>
      </c>
      <c r="H4" s="15">
        <f t="shared" si="0"/>
        <v>18717.14536950431</v>
      </c>
      <c r="I4" s="15">
        <f t="shared" si="0"/>
        <v>19559.416911132</v>
      </c>
      <c r="J4" s="15">
        <f t="shared" si="0"/>
        <v>20341.793587577282</v>
      </c>
      <c r="K4" s="15">
        <f t="shared" si="0"/>
        <v>21155.465331080373</v>
      </c>
    </row>
    <row r="5" spans="1:11" ht="14.25">
      <c r="A5" s="16" t="s">
        <v>28</v>
      </c>
      <c r="B5" s="17">
        <v>0.06</v>
      </c>
      <c r="C5" s="17">
        <v>0.06</v>
      </c>
      <c r="D5" s="17">
        <v>0.055</v>
      </c>
      <c r="E5" s="17">
        <v>0.055</v>
      </c>
      <c r="F5" s="17">
        <v>0.05</v>
      </c>
      <c r="G5" s="17">
        <v>0.05</v>
      </c>
      <c r="H5" s="17">
        <v>0.045</v>
      </c>
      <c r="I5" s="17">
        <v>0.045</v>
      </c>
      <c r="J5" s="17">
        <v>0.04</v>
      </c>
      <c r="K5" s="17">
        <v>0.04</v>
      </c>
    </row>
    <row r="6" spans="1:11" ht="14.25">
      <c r="A6" s="12" t="s">
        <v>32</v>
      </c>
      <c r="B6" s="17">
        <v>0.13</v>
      </c>
      <c r="C6" s="17">
        <v>0.131</v>
      </c>
      <c r="D6" s="17">
        <v>0.132</v>
      </c>
      <c r="E6" s="17">
        <v>0.133</v>
      </c>
      <c r="F6" s="17">
        <v>0.134</v>
      </c>
      <c r="G6" s="17">
        <v>0.135</v>
      </c>
      <c r="H6" s="17">
        <v>0.136</v>
      </c>
      <c r="I6" s="17">
        <v>0.137</v>
      </c>
      <c r="J6" s="17">
        <v>0.138</v>
      </c>
      <c r="K6" s="17">
        <v>0.139</v>
      </c>
    </row>
    <row r="7" spans="1:11" ht="14.25">
      <c r="A7" s="12" t="s">
        <v>15</v>
      </c>
      <c r="B7" s="17">
        <v>0.051</v>
      </c>
      <c r="C7" s="17">
        <v>0.051</v>
      </c>
      <c r="D7" s="17">
        <v>0.05</v>
      </c>
      <c r="E7" s="17">
        <v>0.05</v>
      </c>
      <c r="F7" s="17">
        <v>0.05</v>
      </c>
      <c r="G7" s="17">
        <v>0.05</v>
      </c>
      <c r="H7" s="17">
        <v>0.05</v>
      </c>
      <c r="I7" s="17">
        <v>0.05</v>
      </c>
      <c r="J7" s="17">
        <v>0.05</v>
      </c>
      <c r="K7" s="17">
        <v>0.05</v>
      </c>
    </row>
    <row r="8" spans="1:11" ht="14.25">
      <c r="A8" s="12" t="s">
        <v>33</v>
      </c>
      <c r="B8" s="17">
        <v>0.045</v>
      </c>
      <c r="C8" s="17">
        <v>0.045</v>
      </c>
      <c r="D8" s="17">
        <v>0.044</v>
      </c>
      <c r="E8" s="17">
        <v>0.044</v>
      </c>
      <c r="F8" s="17">
        <v>0.043</v>
      </c>
      <c r="G8" s="17">
        <v>0.043</v>
      </c>
      <c r="H8" s="17">
        <v>0.043</v>
      </c>
      <c r="I8" s="17">
        <v>0.043</v>
      </c>
      <c r="J8" s="17">
        <v>0.043</v>
      </c>
      <c r="K8" s="17">
        <v>0.043</v>
      </c>
    </row>
    <row r="9" spans="1:11" ht="14.25">
      <c r="A9" s="12" t="s">
        <v>18</v>
      </c>
      <c r="B9" s="17">
        <v>0.008</v>
      </c>
      <c r="C9" s="17">
        <v>0.008</v>
      </c>
      <c r="D9" s="17">
        <v>0.008</v>
      </c>
      <c r="E9" s="17">
        <v>0.008</v>
      </c>
      <c r="F9" s="17">
        <v>0.008</v>
      </c>
      <c r="G9" s="17">
        <v>0.008</v>
      </c>
      <c r="H9" s="17">
        <v>0.008</v>
      </c>
      <c r="I9" s="17">
        <v>0.008</v>
      </c>
      <c r="J9" s="17">
        <v>0.008</v>
      </c>
      <c r="K9" s="17">
        <v>0.008</v>
      </c>
    </row>
    <row r="10" spans="1:11" ht="14.25">
      <c r="A10" s="12" t="s">
        <v>16</v>
      </c>
      <c r="B10" s="18">
        <v>0.34</v>
      </c>
      <c r="C10" s="18">
        <v>0.34</v>
      </c>
      <c r="D10" s="18">
        <v>0.34</v>
      </c>
      <c r="E10" s="18">
        <v>0.34</v>
      </c>
      <c r="F10" s="18">
        <v>0.34</v>
      </c>
      <c r="G10" s="18">
        <v>0.34</v>
      </c>
      <c r="H10" s="18">
        <v>0.34</v>
      </c>
      <c r="I10" s="18">
        <v>0.34</v>
      </c>
      <c r="J10" s="18">
        <v>0.34</v>
      </c>
      <c r="K10" s="18">
        <v>0.34</v>
      </c>
    </row>
    <row r="11" spans="2:12" ht="14.25">
      <c r="B11" s="19"/>
      <c r="C11" s="19"/>
      <c r="D11" s="19"/>
      <c r="E11" s="19"/>
      <c r="F11" s="19"/>
      <c r="G11" s="19"/>
      <c r="H11" s="19"/>
      <c r="I11" s="19"/>
      <c r="J11" s="19"/>
      <c r="L11" s="19"/>
    </row>
    <row r="13" spans="1:11" ht="14.25">
      <c r="A13" s="12" t="s">
        <v>34</v>
      </c>
      <c r="B13" s="15">
        <f aca="true" t="shared" si="1" ref="B13:K13">B4*B6</f>
        <v>1790.1000000000001</v>
      </c>
      <c r="C13" s="15">
        <f t="shared" si="1"/>
        <v>1912.1022000000003</v>
      </c>
      <c r="D13" s="15">
        <f t="shared" si="1"/>
        <v>2032.6668120000002</v>
      </c>
      <c r="E13" s="15">
        <f t="shared" si="1"/>
        <v>2160.709422165</v>
      </c>
      <c r="F13" s="15">
        <f t="shared" si="1"/>
        <v>2285.8031255534997</v>
      </c>
      <c r="G13" s="15">
        <f t="shared" si="1"/>
        <v>2418.0044257254376</v>
      </c>
      <c r="H13" s="15">
        <f t="shared" si="1"/>
        <v>2545.5317702525863</v>
      </c>
      <c r="I13" s="15">
        <f t="shared" si="1"/>
        <v>2679.640116825084</v>
      </c>
      <c r="J13" s="15">
        <f t="shared" si="1"/>
        <v>2807.167515085665</v>
      </c>
      <c r="K13" s="15">
        <f t="shared" si="1"/>
        <v>2940.609681020172</v>
      </c>
    </row>
    <row r="14" spans="1:11" ht="14.25">
      <c r="A14" s="12" t="s">
        <v>29</v>
      </c>
      <c r="B14" s="15">
        <f aca="true" t="shared" si="2" ref="B14:K14">B4*B7</f>
        <v>702.27</v>
      </c>
      <c r="C14" s="15">
        <f t="shared" si="2"/>
        <v>744.4062</v>
      </c>
      <c r="D14" s="15">
        <f t="shared" si="2"/>
        <v>769.94955</v>
      </c>
      <c r="E14" s="15">
        <f t="shared" si="2"/>
        <v>812.29677525</v>
      </c>
      <c r="F14" s="15">
        <f t="shared" si="2"/>
        <v>852.9116140125</v>
      </c>
      <c r="G14" s="15">
        <f t="shared" si="2"/>
        <v>895.557194713125</v>
      </c>
      <c r="H14" s="15">
        <f t="shared" si="2"/>
        <v>935.8572684752155</v>
      </c>
      <c r="I14" s="15">
        <f t="shared" si="2"/>
        <v>977.9708455566001</v>
      </c>
      <c r="J14" s="15">
        <f t="shared" si="2"/>
        <v>1017.0896793788642</v>
      </c>
      <c r="K14" s="15">
        <f t="shared" si="2"/>
        <v>1057.7732665540186</v>
      </c>
    </row>
    <row r="15" spans="1:11" ht="14.25">
      <c r="A15" s="12" t="s">
        <v>17</v>
      </c>
      <c r="B15" s="15">
        <f aca="true" t="shared" si="3" ref="B15:K15">-B13*B10</f>
        <v>-608.6340000000001</v>
      </c>
      <c r="C15" s="15">
        <f t="shared" si="3"/>
        <v>-650.1147480000002</v>
      </c>
      <c r="D15" s="15">
        <f t="shared" si="3"/>
        <v>-691.1067160800001</v>
      </c>
      <c r="E15" s="15">
        <f t="shared" si="3"/>
        <v>-734.6412035361001</v>
      </c>
      <c r="F15" s="15">
        <f t="shared" si="3"/>
        <v>-777.1730626881899</v>
      </c>
      <c r="G15" s="15">
        <f t="shared" si="3"/>
        <v>-822.1215047466488</v>
      </c>
      <c r="H15" s="15">
        <f t="shared" si="3"/>
        <v>-865.4808018858794</v>
      </c>
      <c r="I15" s="15">
        <f t="shared" si="3"/>
        <v>-911.0776397205286</v>
      </c>
      <c r="J15" s="15">
        <f t="shared" si="3"/>
        <v>-954.4369551291262</v>
      </c>
      <c r="K15" s="15">
        <f t="shared" si="3"/>
        <v>-999.8072915468586</v>
      </c>
    </row>
    <row r="16" spans="1:11" ht="14.25">
      <c r="A16" s="12" t="s">
        <v>19</v>
      </c>
      <c r="B16" s="15">
        <f aca="true" t="shared" si="4" ref="B16:K16">-B4*B8</f>
        <v>-619.65</v>
      </c>
      <c r="C16" s="15">
        <f t="shared" si="4"/>
        <v>-656.8290000000001</v>
      </c>
      <c r="D16" s="15">
        <f t="shared" si="4"/>
        <v>-677.555604</v>
      </c>
      <c r="E16" s="15">
        <f t="shared" si="4"/>
        <v>-714.8211622199999</v>
      </c>
      <c r="F16" s="15">
        <f t="shared" si="4"/>
        <v>-733.5039880507499</v>
      </c>
      <c r="G16" s="15">
        <f t="shared" si="4"/>
        <v>-770.1791874532875</v>
      </c>
      <c r="H16" s="15">
        <f t="shared" si="4"/>
        <v>-804.8372508886853</v>
      </c>
      <c r="I16" s="15">
        <f t="shared" si="4"/>
        <v>-841.0549271786759</v>
      </c>
      <c r="J16" s="15">
        <f t="shared" si="4"/>
        <v>-874.697124265823</v>
      </c>
      <c r="K16" s="15">
        <f t="shared" si="4"/>
        <v>-909.6850092364559</v>
      </c>
    </row>
    <row r="17" spans="1:11" ht="14.25">
      <c r="A17" s="23" t="s">
        <v>20</v>
      </c>
      <c r="B17" s="21">
        <v>-8</v>
      </c>
      <c r="C17" s="24">
        <f aca="true" t="shared" si="5" ref="C17:K17">-C9*(C4-B4)</f>
        <v>-6.609600000000006</v>
      </c>
      <c r="D17" s="24">
        <f t="shared" si="5"/>
        <v>-6.422327999999994</v>
      </c>
      <c r="E17" s="24">
        <f t="shared" si="5"/>
        <v>-6.775556039999996</v>
      </c>
      <c r="F17" s="24">
        <f t="shared" si="5"/>
        <v>-6.498374201999992</v>
      </c>
      <c r="G17" s="24">
        <f t="shared" si="5"/>
        <v>-6.823292912100006</v>
      </c>
      <c r="H17" s="24">
        <f t="shared" si="5"/>
        <v>-6.448011801934481</v>
      </c>
      <c r="I17" s="24">
        <f t="shared" si="5"/>
        <v>-6.738172333021532</v>
      </c>
      <c r="J17" s="24">
        <f t="shared" si="5"/>
        <v>-6.2590134115622496</v>
      </c>
      <c r="K17" s="24">
        <f t="shared" si="5"/>
        <v>-6.509373948024732</v>
      </c>
    </row>
    <row r="18" spans="1:11" ht="14.25">
      <c r="A18" s="12" t="s">
        <v>21</v>
      </c>
      <c r="B18" s="20">
        <f aca="true" t="shared" si="6" ref="B18:K18">B13+B14+B15+B16+B17</f>
        <v>1256.0859999999998</v>
      </c>
      <c r="C18" s="20">
        <f t="shared" si="6"/>
        <v>1342.955052</v>
      </c>
      <c r="D18" s="20">
        <f t="shared" si="6"/>
        <v>1427.5317139200001</v>
      </c>
      <c r="E18" s="20">
        <f t="shared" si="6"/>
        <v>1516.7682756189</v>
      </c>
      <c r="F18" s="20">
        <f t="shared" si="6"/>
        <v>1621.53931462506</v>
      </c>
      <c r="G18" s="20">
        <f t="shared" si="6"/>
        <v>1714.437635326526</v>
      </c>
      <c r="H18" s="20">
        <f t="shared" si="6"/>
        <v>1804.6229741513025</v>
      </c>
      <c r="I18" s="20">
        <f t="shared" si="6"/>
        <v>1898.7402231494582</v>
      </c>
      <c r="J18" s="20">
        <f t="shared" si="6"/>
        <v>1988.864101658018</v>
      </c>
      <c r="K18" s="20">
        <f t="shared" si="6"/>
        <v>2082.3812728428516</v>
      </c>
    </row>
    <row r="19" spans="1:11" ht="14.25">
      <c r="A19" s="12" t="s">
        <v>22</v>
      </c>
      <c r="B19" s="15">
        <f aca="true" t="shared" si="7" ref="B19:K19">B18*POWER((1+$G$21),-B2)</f>
        <v>1152.37247706422</v>
      </c>
      <c r="C19" s="15">
        <f t="shared" si="7"/>
        <v>1130.3383991246526</v>
      </c>
      <c r="D19" s="15">
        <f t="shared" si="7"/>
        <v>1102.3164067522812</v>
      </c>
      <c r="E19" s="15">
        <f t="shared" si="7"/>
        <v>1074.5168857923131</v>
      </c>
      <c r="F19" s="15">
        <f t="shared" si="7"/>
        <v>1053.8892946915337</v>
      </c>
      <c r="G19" s="15">
        <f t="shared" si="7"/>
        <v>1022.2631459172715</v>
      </c>
      <c r="H19" s="15">
        <f t="shared" si="7"/>
        <v>987.1905658917591</v>
      </c>
      <c r="I19" s="15">
        <f t="shared" si="7"/>
        <v>952.91369185706</v>
      </c>
      <c r="J19" s="15">
        <f t="shared" si="7"/>
        <v>915.7282820860839</v>
      </c>
      <c r="K19" s="15">
        <f t="shared" si="7"/>
        <v>879.6203537260208</v>
      </c>
    </row>
    <row r="21" spans="1:7" ht="14.25">
      <c r="A21" s="12" t="s">
        <v>30</v>
      </c>
      <c r="B21" s="20">
        <f>SUM(B19:K19)</f>
        <v>10271.149502903196</v>
      </c>
      <c r="E21" s="12" t="s">
        <v>49</v>
      </c>
      <c r="G21" s="18">
        <v>0.09</v>
      </c>
    </row>
    <row r="22" spans="1:7" ht="14.25">
      <c r="A22" s="12" t="s">
        <v>24</v>
      </c>
      <c r="B22" s="21">
        <f>(K18*1.03)*POWER(1.09,-10)/(G21-G22)</f>
        <v>15100.149405630023</v>
      </c>
      <c r="E22" s="12" t="s">
        <v>23</v>
      </c>
      <c r="G22" s="18">
        <v>0.03</v>
      </c>
    </row>
    <row r="23" ht="14.25">
      <c r="B23" s="20">
        <f>SUM(B21:B22)</f>
        <v>25371.29890853322</v>
      </c>
    </row>
    <row r="24" spans="1:2" ht="14.25">
      <c r="A24" s="12" t="s">
        <v>25</v>
      </c>
      <c r="B24" s="22">
        <f>POWER(1.09,0.5)</f>
        <v>1.044030650891055</v>
      </c>
    </row>
    <row r="25" spans="1:2" ht="14.25">
      <c r="A25" s="12" t="s">
        <v>48</v>
      </c>
      <c r="B25" s="20">
        <f>B23*B24</f>
        <v>26488.413713427453</v>
      </c>
    </row>
    <row r="26" spans="1:2" ht="14.25">
      <c r="A26" s="12" t="s">
        <v>44</v>
      </c>
      <c r="B26" s="14">
        <v>-3500</v>
      </c>
    </row>
    <row r="27" spans="1:3" ht="14.25">
      <c r="A27" s="12" t="s">
        <v>45</v>
      </c>
      <c r="B27" s="14">
        <v>1900</v>
      </c>
      <c r="C27" s="12" t="s">
        <v>27</v>
      </c>
    </row>
    <row r="28" spans="1:3" ht="14.25">
      <c r="A28" s="12" t="s">
        <v>46</v>
      </c>
      <c r="B28" s="25">
        <v>-3000</v>
      </c>
      <c r="C28" s="12" t="s">
        <v>27</v>
      </c>
    </row>
    <row r="29" spans="1:2" ht="15">
      <c r="A29" s="26" t="s">
        <v>47</v>
      </c>
      <c r="B29" s="34">
        <f>SUM(B25:B28)</f>
        <v>21888.413713427453</v>
      </c>
    </row>
  </sheetData>
  <printOptions horizontalCentered="1" verticalCentered="1"/>
  <pageMargins left="0.3937007874015748" right="0.3937007874015748" top="0.5905511811023623" bottom="0.5905511811023623" header="0.11811023622047245" footer="0.11811023622047245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E16" sqref="E16"/>
    </sheetView>
  </sheetViews>
  <sheetFormatPr defaultColWidth="11.421875" defaultRowHeight="12.75"/>
  <cols>
    <col min="1" max="1" width="35.57421875" style="12" bestFit="1" customWidth="1"/>
    <col min="2" max="2" width="12.140625" style="12" bestFit="1" customWidth="1"/>
    <col min="3" max="16384" width="11.421875" style="12" customWidth="1"/>
  </cols>
  <sheetData>
    <row r="1" ht="15">
      <c r="A1" s="26" t="s">
        <v>31</v>
      </c>
    </row>
    <row r="2" spans="2:11" ht="14.25"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</row>
    <row r="3" spans="2:11" s="13" customFormat="1" ht="15">
      <c r="B3" s="13" t="s">
        <v>26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</row>
    <row r="4" spans="1:11" ht="14.25">
      <c r="A4" s="12" t="s">
        <v>14</v>
      </c>
      <c r="B4" s="14">
        <v>10000</v>
      </c>
      <c r="C4" s="15">
        <f aca="true" t="shared" si="0" ref="C4:K4">B4*(1+C5)</f>
        <v>10600</v>
      </c>
      <c r="D4" s="15">
        <f t="shared" si="0"/>
        <v>11183</v>
      </c>
      <c r="E4" s="15">
        <f t="shared" si="0"/>
        <v>11798.064999999999</v>
      </c>
      <c r="F4" s="15">
        <f t="shared" si="0"/>
        <v>12387.96825</v>
      </c>
      <c r="G4" s="15">
        <f t="shared" si="0"/>
        <v>13007.3666625</v>
      </c>
      <c r="H4" s="15">
        <f t="shared" si="0"/>
        <v>13592.6981623125</v>
      </c>
      <c r="I4" s="15">
        <f t="shared" si="0"/>
        <v>14204.369579616561</v>
      </c>
      <c r="J4" s="15">
        <f t="shared" si="0"/>
        <v>14772.544362801224</v>
      </c>
      <c r="K4" s="15">
        <f t="shared" si="0"/>
        <v>15363.446137313273</v>
      </c>
    </row>
    <row r="5" spans="1:11" ht="14.25">
      <c r="A5" s="16" t="s">
        <v>28</v>
      </c>
      <c r="B5" s="17">
        <v>0.06</v>
      </c>
      <c r="C5" s="17">
        <v>0.06</v>
      </c>
      <c r="D5" s="17">
        <v>0.055</v>
      </c>
      <c r="E5" s="17">
        <v>0.055</v>
      </c>
      <c r="F5" s="17">
        <v>0.05</v>
      </c>
      <c r="G5" s="17">
        <v>0.05</v>
      </c>
      <c r="H5" s="17">
        <v>0.045</v>
      </c>
      <c r="I5" s="17">
        <v>0.045</v>
      </c>
      <c r="J5" s="17">
        <v>0.04</v>
      </c>
      <c r="K5" s="17">
        <v>0.04</v>
      </c>
    </row>
    <row r="6" spans="1:11" ht="14.25">
      <c r="A6" s="12" t="s">
        <v>35</v>
      </c>
      <c r="B6" s="28">
        <v>-5000</v>
      </c>
      <c r="C6" s="28">
        <v>-5100</v>
      </c>
      <c r="D6" s="28">
        <v>-5300</v>
      </c>
      <c r="E6" s="28">
        <v>-5400</v>
      </c>
      <c r="F6" s="28">
        <v>-5600</v>
      </c>
      <c r="G6" s="28">
        <v>-5700</v>
      </c>
      <c r="H6" s="28">
        <v>-5800</v>
      </c>
      <c r="I6" s="28">
        <v>-6000</v>
      </c>
      <c r="J6" s="28">
        <v>-6300</v>
      </c>
      <c r="K6" s="28">
        <v>-6450</v>
      </c>
    </row>
    <row r="7" spans="1:11" ht="14.25">
      <c r="A7" s="23" t="s">
        <v>29</v>
      </c>
      <c r="B7" s="29">
        <v>-1000</v>
      </c>
      <c r="C7" s="29">
        <v>-1000</v>
      </c>
      <c r="D7" s="29">
        <v>-1000</v>
      </c>
      <c r="E7" s="29">
        <v>-1000</v>
      </c>
      <c r="F7" s="29">
        <v>-1000</v>
      </c>
      <c r="G7" s="29">
        <v>-1000</v>
      </c>
      <c r="H7" s="29">
        <v>-1000</v>
      </c>
      <c r="I7" s="29">
        <v>-1000</v>
      </c>
      <c r="J7" s="29">
        <v>-1000</v>
      </c>
      <c r="K7" s="29">
        <v>-1000</v>
      </c>
    </row>
    <row r="8" spans="1:11" ht="14.25">
      <c r="A8" s="12" t="s">
        <v>34</v>
      </c>
      <c r="B8" s="15">
        <f>B4+B6+B7</f>
        <v>4000</v>
      </c>
      <c r="C8" s="15">
        <f aca="true" t="shared" si="1" ref="C8:K8">C4+C6+C7</f>
        <v>4500</v>
      </c>
      <c r="D8" s="15">
        <f t="shared" si="1"/>
        <v>4883</v>
      </c>
      <c r="E8" s="15">
        <f t="shared" si="1"/>
        <v>5398.064999999999</v>
      </c>
      <c r="F8" s="15">
        <f t="shared" si="1"/>
        <v>5787.96825</v>
      </c>
      <c r="G8" s="15">
        <f t="shared" si="1"/>
        <v>6307.3666625000005</v>
      </c>
      <c r="H8" s="15">
        <f t="shared" si="1"/>
        <v>6792.698162312499</v>
      </c>
      <c r="I8" s="15">
        <f t="shared" si="1"/>
        <v>7204.369579616561</v>
      </c>
      <c r="J8" s="15">
        <f t="shared" si="1"/>
        <v>7472.5443628012235</v>
      </c>
      <c r="K8" s="15">
        <f t="shared" si="1"/>
        <v>7913.446137313273</v>
      </c>
    </row>
    <row r="9" spans="1:11" ht="14.25">
      <c r="A9" s="12" t="s">
        <v>29</v>
      </c>
      <c r="B9" s="15">
        <f>-B7</f>
        <v>1000</v>
      </c>
      <c r="C9" s="15">
        <f aca="true" t="shared" si="2" ref="C9:K9">-C7</f>
        <v>1000</v>
      </c>
      <c r="D9" s="15">
        <f t="shared" si="2"/>
        <v>1000</v>
      </c>
      <c r="E9" s="15">
        <f t="shared" si="2"/>
        <v>1000</v>
      </c>
      <c r="F9" s="15">
        <f t="shared" si="2"/>
        <v>1000</v>
      </c>
      <c r="G9" s="15">
        <f t="shared" si="2"/>
        <v>1000</v>
      </c>
      <c r="H9" s="15">
        <f t="shared" si="2"/>
        <v>1000</v>
      </c>
      <c r="I9" s="15">
        <f t="shared" si="2"/>
        <v>1000</v>
      </c>
      <c r="J9" s="15">
        <f t="shared" si="2"/>
        <v>1000</v>
      </c>
      <c r="K9" s="15">
        <f t="shared" si="2"/>
        <v>1000</v>
      </c>
    </row>
    <row r="10" spans="1:11" ht="14.25">
      <c r="A10" s="12" t="s">
        <v>17</v>
      </c>
      <c r="B10" s="15">
        <f>-B8*$G$19</f>
        <v>-1333.3333333333335</v>
      </c>
      <c r="C10" s="15">
        <f aca="true" t="shared" si="3" ref="C10:K10">-C8*$G$19</f>
        <v>-1500.0000000000002</v>
      </c>
      <c r="D10" s="15">
        <f t="shared" si="3"/>
        <v>-1627.6666666666667</v>
      </c>
      <c r="E10" s="15">
        <f t="shared" si="3"/>
        <v>-1799.3549999999998</v>
      </c>
      <c r="F10" s="15">
        <f t="shared" si="3"/>
        <v>-1929.3227500000003</v>
      </c>
      <c r="G10" s="15">
        <f t="shared" si="3"/>
        <v>-2102.4555541666673</v>
      </c>
      <c r="H10" s="15">
        <f t="shared" si="3"/>
        <v>-2264.2327207708336</v>
      </c>
      <c r="I10" s="15">
        <f t="shared" si="3"/>
        <v>-2401.456526538854</v>
      </c>
      <c r="J10" s="15">
        <f t="shared" si="3"/>
        <v>-2490.8481209337415</v>
      </c>
      <c r="K10" s="15">
        <f t="shared" si="3"/>
        <v>-2637.8153791044247</v>
      </c>
    </row>
    <row r="11" spans="1:11" ht="14.25">
      <c r="A11" s="12" t="s">
        <v>19</v>
      </c>
      <c r="B11" s="14">
        <v>-1000</v>
      </c>
      <c r="C11" s="14">
        <v>-1000</v>
      </c>
      <c r="D11" s="14">
        <v>-1000</v>
      </c>
      <c r="E11" s="14">
        <v>-1000</v>
      </c>
      <c r="F11" s="14">
        <v>-1000</v>
      </c>
      <c r="G11" s="14">
        <v>-1000</v>
      </c>
      <c r="H11" s="14">
        <v>-1000</v>
      </c>
      <c r="I11" s="14">
        <v>-1000</v>
      </c>
      <c r="J11" s="14">
        <v>-1000</v>
      </c>
      <c r="K11" s="14">
        <v>-1000</v>
      </c>
    </row>
    <row r="12" spans="1:11" ht="14.25">
      <c r="A12" s="23" t="s">
        <v>20</v>
      </c>
      <c r="B12" s="25">
        <v>-750</v>
      </c>
      <c r="C12" s="25">
        <v>-750</v>
      </c>
      <c r="D12" s="25">
        <v>-750</v>
      </c>
      <c r="E12" s="25">
        <v>-750</v>
      </c>
      <c r="F12" s="25">
        <v>-750</v>
      </c>
      <c r="G12" s="25">
        <v>-750</v>
      </c>
      <c r="H12" s="25">
        <v>-750</v>
      </c>
      <c r="I12" s="25">
        <v>-750</v>
      </c>
      <c r="J12" s="25">
        <v>-750</v>
      </c>
      <c r="K12" s="25">
        <v>-750</v>
      </c>
    </row>
    <row r="13" spans="1:11" ht="14.25">
      <c r="A13" s="12" t="s">
        <v>21</v>
      </c>
      <c r="B13" s="20">
        <f aca="true" t="shared" si="4" ref="B13:K13">B8+B9+B10+B11+B12</f>
        <v>1916.6666666666665</v>
      </c>
      <c r="C13" s="20">
        <f t="shared" si="4"/>
        <v>2250</v>
      </c>
      <c r="D13" s="20">
        <f t="shared" si="4"/>
        <v>2505.333333333333</v>
      </c>
      <c r="E13" s="20">
        <f t="shared" si="4"/>
        <v>2848.709999999999</v>
      </c>
      <c r="F13" s="20">
        <f t="shared" si="4"/>
        <v>3108.6454999999996</v>
      </c>
      <c r="G13" s="20">
        <f t="shared" si="4"/>
        <v>3454.9111083333337</v>
      </c>
      <c r="H13" s="20">
        <f t="shared" si="4"/>
        <v>3778.465441541666</v>
      </c>
      <c r="I13" s="20">
        <f t="shared" si="4"/>
        <v>4052.9130530777074</v>
      </c>
      <c r="J13" s="20">
        <f t="shared" si="4"/>
        <v>4231.696241867482</v>
      </c>
      <c r="K13" s="20">
        <f t="shared" si="4"/>
        <v>4525.630758208848</v>
      </c>
    </row>
    <row r="14" spans="1:11" ht="14.25">
      <c r="A14" s="12" t="s">
        <v>22</v>
      </c>
      <c r="B14" s="15">
        <f aca="true" t="shared" si="5" ref="B14:K14">B13*POWER((1+$G$16),-B2)</f>
        <v>1758.4097859327214</v>
      </c>
      <c r="C14" s="15">
        <f t="shared" si="5"/>
        <v>1893.77998484976</v>
      </c>
      <c r="D14" s="15">
        <f t="shared" si="5"/>
        <v>1934.5770120463192</v>
      </c>
      <c r="E14" s="15">
        <f t="shared" si="5"/>
        <v>2018.097983013535</v>
      </c>
      <c r="F14" s="15">
        <f t="shared" si="5"/>
        <v>2020.4062793251123</v>
      </c>
      <c r="G14" s="15">
        <f t="shared" si="5"/>
        <v>2060.0506111712257</v>
      </c>
      <c r="H14" s="15">
        <f t="shared" si="5"/>
        <v>2066.949989480317</v>
      </c>
      <c r="I14" s="15">
        <f t="shared" si="5"/>
        <v>2034.0203957853091</v>
      </c>
      <c r="J14" s="15">
        <f t="shared" si="5"/>
        <v>1948.3905042305205</v>
      </c>
      <c r="K14" s="15">
        <f t="shared" si="5"/>
        <v>1911.675340286948</v>
      </c>
    </row>
    <row r="16" spans="1:7" ht="14.25">
      <c r="A16" s="12" t="s">
        <v>30</v>
      </c>
      <c r="B16" s="20">
        <f>SUM(B14:K14)</f>
        <v>19646.357886121765</v>
      </c>
      <c r="E16" s="12" t="s">
        <v>49</v>
      </c>
      <c r="G16" s="18">
        <v>0.09</v>
      </c>
    </row>
    <row r="17" spans="1:7" ht="14.25">
      <c r="A17" s="12" t="s">
        <v>24</v>
      </c>
      <c r="B17" s="21">
        <f>(K13*1.03)*POWER(1.09,-10)/(G16-G17)</f>
        <v>32817.09334159261</v>
      </c>
      <c r="E17" s="12" t="s">
        <v>37</v>
      </c>
      <c r="G17" s="18">
        <v>0.03</v>
      </c>
    </row>
    <row r="18" ht="14.25">
      <c r="B18" s="20">
        <f>SUM(B16:B17)</f>
        <v>52463.45122771438</v>
      </c>
    </row>
    <row r="19" spans="1:7" ht="14.25">
      <c r="A19" s="12" t="s">
        <v>25</v>
      </c>
      <c r="B19" s="33">
        <f>POWER(1.09,0.5)</f>
        <v>1.044030650891055</v>
      </c>
      <c r="E19" s="12" t="s">
        <v>36</v>
      </c>
      <c r="G19" s="30">
        <v>0.33333333333333337</v>
      </c>
    </row>
    <row r="20" spans="1:2" ht="14.25">
      <c r="A20" s="12" t="s">
        <v>48</v>
      </c>
      <c r="B20" s="20">
        <f>B18*B19</f>
        <v>54773.45113326177</v>
      </c>
    </row>
    <row r="21" spans="1:2" ht="14.25">
      <c r="A21" s="12" t="s">
        <v>44</v>
      </c>
      <c r="B21" s="14">
        <v>-3500</v>
      </c>
    </row>
    <row r="22" spans="1:3" ht="14.25">
      <c r="A22" s="12" t="s">
        <v>45</v>
      </c>
      <c r="B22" s="14">
        <v>1900</v>
      </c>
      <c r="C22" s="12" t="s">
        <v>27</v>
      </c>
    </row>
    <row r="23" spans="1:3" ht="14.25">
      <c r="A23" s="12" t="s">
        <v>46</v>
      </c>
      <c r="B23" s="25">
        <v>-3000</v>
      </c>
      <c r="C23" s="12" t="s">
        <v>27</v>
      </c>
    </row>
    <row r="24" spans="1:2" ht="15">
      <c r="A24" s="26" t="s">
        <v>47</v>
      </c>
      <c r="B24" s="34">
        <f>SUM(B20:B23)</f>
        <v>50173.45113326177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gayeway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Athéas</cp:lastModifiedBy>
  <cp:lastPrinted>2005-02-07T15:49:45Z</cp:lastPrinted>
  <dcterms:created xsi:type="dcterms:W3CDTF">2003-03-24T09:27:18Z</dcterms:created>
  <dcterms:modified xsi:type="dcterms:W3CDTF">2005-02-11T15:39:11Z</dcterms:modified>
  <cp:category/>
  <cp:version/>
  <cp:contentType/>
  <cp:contentStatus/>
</cp:coreProperties>
</file>